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showInkAnnotation="0" codeName="ThisWorkbook" defaultThemeVersion="124226"/>
  <xr:revisionPtr revIDLastSave="302" documentId="1_{B1F46C63-9CCF-7840-9518-8F77AC77FDDC}" xr6:coauthVersionLast="47" xr6:coauthVersionMax="47" xr10:uidLastSave="{B9967031-356B-41F4-891A-7A0E1E897EB7}"/>
  <workbookProtection workbookAlgorithmName="SHA-512" workbookHashValue="5NRNIwXI1zY2IWZ4zQi3iJmZHHAF/IAcAswdBLgh4NWYd+axAqIY8uvxqwz+vb0zfhmmMOqPrxFLQTGm7hvCeg==" workbookSaltValue="QmFLtH1sAnPOEAbQeOf0fg==" workbookSpinCount="100000" lockStructure="1"/>
  <bookViews>
    <workbookView xWindow="3030" yWindow="1125" windowWidth="24705" windowHeight="14055" xr2:uid="{00000000-000D-0000-FFFF-FFFF00000000}"/>
  </bookViews>
  <sheets>
    <sheet name="readme" sheetId="7" r:id="rId1"/>
    <sheet name="入力シート" sheetId="1" r:id="rId2"/>
    <sheet name="参加申込書1" sheetId="8" r:id="rId3"/>
    <sheet name="参加申込書2" sheetId="3" r:id="rId4"/>
    <sheet name="提出物一覧_予選" sheetId="16" r:id="rId5"/>
    <sheet name="提出物一覧_決勝" sheetId="18" r:id="rId6"/>
    <sheet name="学校番号" sheetId="11" r:id="rId7"/>
    <sheet name="高文連加盟登録校" sheetId="12" r:id="rId8"/>
    <sheet name="事務局使用" sheetId="6" r:id="rId9"/>
    <sheet name="data" sheetId="4" state="hidden" r:id="rId10"/>
  </sheets>
  <definedNames>
    <definedName name="_xlnm.Print_Area" localSheetId="2">参加申込書1!$A$1:$H$24</definedName>
    <definedName name="_xlnm.Print_Area" localSheetId="3">参加申込書2!$A$1:$T$32</definedName>
    <definedName name="_xlnm.Print_Area" localSheetId="5">提出物一覧_決勝!$A$1:$G$15</definedName>
    <definedName name="_xlnm.Print_Area" localSheetId="4">提出物一覧_予選!$A$1:$G$19</definedName>
    <definedName name="_xlnm.Print_Area" localSheetId="1">入力シート!$A$1:$AA$32</definedName>
    <definedName name="県市私">data!$C$5:$C$7</definedName>
    <definedName name="出欠">data!$E$5:$E$6</definedName>
    <definedName name="番号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H22" i="6"/>
  <c r="H21" i="6"/>
  <c r="H20" i="6"/>
  <c r="H19" i="6"/>
  <c r="H18" i="6"/>
  <c r="H17" i="6"/>
  <c r="H16" i="6"/>
  <c r="H15" i="6"/>
  <c r="D12" i="6"/>
  <c r="D11" i="6"/>
  <c r="D10" i="6"/>
  <c r="C5" i="18"/>
  <c r="A1" i="18"/>
  <c r="B2" i="18"/>
  <c r="A30" i="1"/>
  <c r="A22" i="6" s="1"/>
  <c r="D30" i="1"/>
  <c r="A29" i="3" s="1"/>
  <c r="A29" i="1"/>
  <c r="A21" i="6" s="1"/>
  <c r="C12" i="16"/>
  <c r="C11" i="16"/>
  <c r="C10" i="16"/>
  <c r="C9" i="16"/>
  <c r="C8" i="16"/>
  <c r="C7" i="16"/>
  <c r="C6" i="16"/>
  <c r="C5" i="16"/>
  <c r="B2" i="16"/>
  <c r="A1" i="16"/>
  <c r="C22" i="6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L6" i="6"/>
  <c r="K6" i="6"/>
  <c r="E6" i="6"/>
  <c r="C6" i="6"/>
  <c r="N2" i="1"/>
  <c r="W7" i="1"/>
  <c r="F7" i="8" s="1"/>
  <c r="T7" i="1"/>
  <c r="I6" i="6" s="1"/>
  <c r="N7" i="1"/>
  <c r="B6" i="8" s="1"/>
  <c r="L7" i="1"/>
  <c r="G6" i="6" s="1"/>
  <c r="C5" i="8"/>
  <c r="H7" i="1"/>
  <c r="I4" i="3" s="1"/>
  <c r="D7" i="1"/>
  <c r="E2" i="16" s="1"/>
  <c r="J7" i="1"/>
  <c r="B24" i="7"/>
  <c r="J12" i="6"/>
  <c r="J11" i="6"/>
  <c r="J10" i="6"/>
  <c r="I12" i="6"/>
  <c r="H12" i="6"/>
  <c r="I11" i="6"/>
  <c r="H11" i="6"/>
  <c r="I10" i="6"/>
  <c r="H10" i="6"/>
  <c r="P16" i="1"/>
  <c r="K12" i="6" s="1"/>
  <c r="P15" i="1"/>
  <c r="K11" i="6" s="1"/>
  <c r="P14" i="1"/>
  <c r="K10" i="6" s="1"/>
  <c r="B23" i="3"/>
  <c r="B21" i="3"/>
  <c r="B19" i="3"/>
  <c r="B20" i="3"/>
  <c r="B22" i="3"/>
  <c r="V38" i="1"/>
  <c r="V37" i="1"/>
  <c r="V36" i="1"/>
  <c r="V35" i="1"/>
  <c r="V34" i="1"/>
  <c r="B19" i="7"/>
  <c r="F6" i="6"/>
  <c r="J6" i="6"/>
  <c r="T125" i="4"/>
  <c r="U125" i="4"/>
  <c r="T124" i="4"/>
  <c r="U124" i="4"/>
  <c r="A24" i="8"/>
  <c r="J37" i="1"/>
  <c r="D9" i="18" s="1"/>
  <c r="D11" i="18" s="1"/>
  <c r="J36" i="1"/>
  <c r="I2" i="1"/>
  <c r="E27" i="3"/>
  <c r="E29" i="3"/>
  <c r="T12" i="4"/>
  <c r="U12" i="4"/>
  <c r="T13" i="4"/>
  <c r="U13" i="4"/>
  <c r="T14" i="4"/>
  <c r="U14" i="4"/>
  <c r="T15" i="4"/>
  <c r="U15" i="4"/>
  <c r="T16" i="4"/>
  <c r="U16" i="4"/>
  <c r="T17" i="4"/>
  <c r="U17" i="4"/>
  <c r="T18" i="4"/>
  <c r="U18" i="4"/>
  <c r="T19" i="4"/>
  <c r="U19" i="4"/>
  <c r="T20" i="4"/>
  <c r="U20" i="4"/>
  <c r="T21" i="4"/>
  <c r="U21" i="4"/>
  <c r="T22" i="4"/>
  <c r="U22" i="4"/>
  <c r="T23" i="4"/>
  <c r="U23" i="4"/>
  <c r="T24" i="4"/>
  <c r="U24" i="4"/>
  <c r="T25" i="4"/>
  <c r="U25" i="4"/>
  <c r="T26" i="4"/>
  <c r="U26" i="4"/>
  <c r="T27" i="4"/>
  <c r="U27" i="4"/>
  <c r="T28" i="4"/>
  <c r="U28" i="4"/>
  <c r="T29" i="4"/>
  <c r="U29" i="4"/>
  <c r="T30" i="4"/>
  <c r="U30" i="4"/>
  <c r="T31" i="4"/>
  <c r="U31" i="4"/>
  <c r="T32" i="4"/>
  <c r="U32" i="4"/>
  <c r="T33" i="4"/>
  <c r="U33" i="4"/>
  <c r="T34" i="4"/>
  <c r="U34" i="4"/>
  <c r="T35" i="4"/>
  <c r="U35" i="4"/>
  <c r="T36" i="4"/>
  <c r="U36" i="4"/>
  <c r="T37" i="4"/>
  <c r="U37" i="4"/>
  <c r="T38" i="4"/>
  <c r="U38" i="4"/>
  <c r="T39" i="4"/>
  <c r="T40" i="4"/>
  <c r="T41" i="4"/>
  <c r="T42" i="4"/>
  <c r="U42" i="4"/>
  <c r="T43" i="4"/>
  <c r="U43" i="4"/>
  <c r="T44" i="4"/>
  <c r="U44" i="4"/>
  <c r="T45" i="4"/>
  <c r="U45" i="4"/>
  <c r="T46" i="4"/>
  <c r="U46" i="4"/>
  <c r="T47" i="4"/>
  <c r="U47" i="4"/>
  <c r="T48" i="4"/>
  <c r="U48" i="4"/>
  <c r="T49" i="4"/>
  <c r="U49" i="4"/>
  <c r="T50" i="4"/>
  <c r="U50" i="4"/>
  <c r="T51" i="4"/>
  <c r="U51" i="4"/>
  <c r="T52" i="4"/>
  <c r="U52" i="4"/>
  <c r="T53" i="4"/>
  <c r="U53" i="4"/>
  <c r="T54" i="4"/>
  <c r="U54" i="4"/>
  <c r="T55" i="4"/>
  <c r="U55" i="4"/>
  <c r="T56" i="4"/>
  <c r="U56" i="4"/>
  <c r="T57" i="4"/>
  <c r="U57" i="4"/>
  <c r="T58" i="4"/>
  <c r="U58" i="4"/>
  <c r="T59" i="4"/>
  <c r="U59" i="4"/>
  <c r="T60" i="4"/>
  <c r="U60" i="4"/>
  <c r="T61" i="4"/>
  <c r="U61" i="4"/>
  <c r="T62" i="4"/>
  <c r="U62" i="4"/>
  <c r="T63" i="4"/>
  <c r="T64" i="4"/>
  <c r="U64" i="4"/>
  <c r="T65" i="4"/>
  <c r="U65" i="4"/>
  <c r="T66" i="4"/>
  <c r="U66" i="4"/>
  <c r="T67" i="4"/>
  <c r="U67" i="4"/>
  <c r="T68" i="4"/>
  <c r="U68" i="4"/>
  <c r="T69" i="4"/>
  <c r="T70" i="4"/>
  <c r="T71" i="4"/>
  <c r="U71" i="4"/>
  <c r="T72" i="4"/>
  <c r="U72" i="4"/>
  <c r="T73" i="4"/>
  <c r="U73" i="4"/>
  <c r="T74" i="4"/>
  <c r="U74" i="4"/>
  <c r="T75" i="4"/>
  <c r="U75" i="4"/>
  <c r="T76" i="4"/>
  <c r="U76" i="4"/>
  <c r="T77" i="4"/>
  <c r="U77" i="4"/>
  <c r="T78" i="4"/>
  <c r="U78" i="4"/>
  <c r="T79" i="4"/>
  <c r="T80" i="4"/>
  <c r="U80" i="4"/>
  <c r="T81" i="4"/>
  <c r="U81" i="4"/>
  <c r="T82" i="4"/>
  <c r="U82" i="4"/>
  <c r="T83" i="4"/>
  <c r="U83" i="4"/>
  <c r="T84" i="4"/>
  <c r="U84" i="4"/>
  <c r="T85" i="4"/>
  <c r="U85" i="4"/>
  <c r="T86" i="4"/>
  <c r="U86" i="4"/>
  <c r="T87" i="4"/>
  <c r="U87" i="4"/>
  <c r="T88" i="4"/>
  <c r="U88" i="4"/>
  <c r="T89" i="4"/>
  <c r="U89" i="4"/>
  <c r="T90" i="4"/>
  <c r="T91" i="4"/>
  <c r="U91" i="4"/>
  <c r="T92" i="4"/>
  <c r="U92" i="4"/>
  <c r="T93" i="4"/>
  <c r="U93" i="4"/>
  <c r="T94" i="4"/>
  <c r="U94" i="4"/>
  <c r="T95" i="4"/>
  <c r="U95" i="4"/>
  <c r="T96" i="4"/>
  <c r="U96" i="4"/>
  <c r="T97" i="4"/>
  <c r="U97" i="4"/>
  <c r="T98" i="4"/>
  <c r="U98" i="4"/>
  <c r="T99" i="4"/>
  <c r="U99" i="4"/>
  <c r="T100" i="4"/>
  <c r="U100" i="4"/>
  <c r="T101" i="4"/>
  <c r="U101" i="4"/>
  <c r="T102" i="4"/>
  <c r="U102" i="4"/>
  <c r="T103" i="4"/>
  <c r="U103" i="4"/>
  <c r="T104" i="4"/>
  <c r="T105" i="4"/>
  <c r="U105" i="4"/>
  <c r="T106" i="4"/>
  <c r="U106" i="4"/>
  <c r="T107" i="4"/>
  <c r="U107" i="4"/>
  <c r="T108" i="4"/>
  <c r="U108" i="4"/>
  <c r="T109" i="4"/>
  <c r="T110" i="4"/>
  <c r="T111" i="4"/>
  <c r="T112" i="4"/>
  <c r="U112" i="4"/>
  <c r="T113" i="4"/>
  <c r="U113" i="4"/>
  <c r="T114" i="4"/>
  <c r="U114" i="4"/>
  <c r="T115" i="4"/>
  <c r="U115" i="4"/>
  <c r="T116" i="4"/>
  <c r="U116" i="4"/>
  <c r="T117" i="4"/>
  <c r="U117" i="4"/>
  <c r="T118" i="4"/>
  <c r="U118" i="4"/>
  <c r="T119" i="4"/>
  <c r="U119" i="4"/>
  <c r="T120" i="4"/>
  <c r="U120" i="4"/>
  <c r="T121" i="4"/>
  <c r="U121" i="4"/>
  <c r="T122" i="4"/>
  <c r="U122" i="4"/>
  <c r="T123" i="4"/>
  <c r="U123" i="4"/>
  <c r="T11" i="4"/>
  <c r="U11" i="4"/>
  <c r="U39" i="4"/>
  <c r="U40" i="4"/>
  <c r="U41" i="4"/>
  <c r="U63" i="4"/>
  <c r="U69" i="4"/>
  <c r="U70" i="4"/>
  <c r="U79" i="4"/>
  <c r="U90" i="4"/>
  <c r="U104" i="4"/>
  <c r="U109" i="4"/>
  <c r="U110" i="4"/>
  <c r="U111" i="4"/>
  <c r="X28" i="1"/>
  <c r="E10" i="16" s="1"/>
  <c r="X27" i="1"/>
  <c r="M14" i="3" s="1"/>
  <c r="A1" i="8"/>
  <c r="E21" i="8"/>
  <c r="E20" i="8"/>
  <c r="E18" i="8"/>
  <c r="B4" i="8"/>
  <c r="I18" i="6"/>
  <c r="B3" i="6"/>
  <c r="A3" i="6"/>
  <c r="I34" i="1"/>
  <c r="C16" i="16" s="1"/>
  <c r="C17" i="16" s="1"/>
  <c r="C18" i="16" s="1"/>
  <c r="I35" i="1"/>
  <c r="D3" i="6" s="1"/>
  <c r="B11" i="6"/>
  <c r="C11" i="6"/>
  <c r="A11" i="6" s="1"/>
  <c r="E11" i="6"/>
  <c r="F11" i="6"/>
  <c r="G11" i="6"/>
  <c r="B12" i="6"/>
  <c r="C12" i="6"/>
  <c r="A12" i="6" s="1"/>
  <c r="E12" i="6"/>
  <c r="F12" i="6"/>
  <c r="G12" i="6"/>
  <c r="L16" i="3"/>
  <c r="M9" i="3"/>
  <c r="N20" i="6"/>
  <c r="N19" i="6"/>
  <c r="P29" i="3"/>
  <c r="P31" i="3"/>
  <c r="P27" i="3"/>
  <c r="C15" i="3"/>
  <c r="P30" i="3"/>
  <c r="P28" i="3"/>
  <c r="P26" i="3"/>
  <c r="C14" i="3"/>
  <c r="E31" i="3"/>
  <c r="E30" i="3"/>
  <c r="E28" i="3"/>
  <c r="E26" i="3"/>
  <c r="L14" i="3"/>
  <c r="F2" i="4"/>
  <c r="A11" i="3"/>
  <c r="A1" i="3"/>
  <c r="D29" i="1"/>
  <c r="D21" i="6" s="1"/>
  <c r="B21" i="6" s="1"/>
  <c r="I16" i="3"/>
  <c r="I14" i="3"/>
  <c r="I9" i="3"/>
  <c r="S9" i="3"/>
  <c r="S7" i="3"/>
  <c r="I7" i="3"/>
  <c r="C17" i="3"/>
  <c r="C16" i="3"/>
  <c r="M10" i="3"/>
  <c r="C10" i="3"/>
  <c r="C8" i="3"/>
  <c r="C9" i="3"/>
  <c r="C7" i="3"/>
  <c r="M8" i="3"/>
  <c r="M7" i="3"/>
  <c r="D4" i="3"/>
  <c r="I37" i="1"/>
  <c r="E13" i="8" s="1"/>
  <c r="G13" i="8" s="1"/>
  <c r="I38" i="1"/>
  <c r="G16" i="16" s="1"/>
  <c r="G17" i="16" s="1"/>
  <c r="G19" i="16" s="1"/>
  <c r="I36" i="1"/>
  <c r="F3" i="6" s="1"/>
  <c r="M22" i="6"/>
  <c r="M23" i="6"/>
  <c r="M21" i="6"/>
  <c r="L21" i="6"/>
  <c r="L22" i="6"/>
  <c r="L23" i="6"/>
  <c r="K16" i="6"/>
  <c r="K17" i="6"/>
  <c r="K18" i="6"/>
  <c r="K19" i="6"/>
  <c r="K20" i="6"/>
  <c r="K21" i="6"/>
  <c r="K22" i="6"/>
  <c r="K23" i="6"/>
  <c r="K15" i="6"/>
  <c r="J16" i="6"/>
  <c r="J17" i="6"/>
  <c r="J18" i="6"/>
  <c r="J19" i="6"/>
  <c r="J20" i="6"/>
  <c r="J21" i="6"/>
  <c r="J22" i="6"/>
  <c r="J23" i="6"/>
  <c r="J15" i="6"/>
  <c r="I16" i="6"/>
  <c r="I17" i="6"/>
  <c r="I19" i="6"/>
  <c r="I20" i="6"/>
  <c r="I21" i="6"/>
  <c r="I22" i="6"/>
  <c r="I23" i="6"/>
  <c r="I15" i="6"/>
  <c r="C21" i="6"/>
  <c r="B10" i="6"/>
  <c r="A6" i="6"/>
  <c r="E16" i="6"/>
  <c r="E17" i="6"/>
  <c r="E18" i="6"/>
  <c r="E19" i="6"/>
  <c r="E20" i="6"/>
  <c r="E21" i="6"/>
  <c r="E22" i="6"/>
  <c r="E23" i="6"/>
  <c r="E15" i="6"/>
  <c r="F16" i="6"/>
  <c r="F17" i="6"/>
  <c r="F18" i="6"/>
  <c r="F19" i="6"/>
  <c r="F20" i="6"/>
  <c r="F21" i="6"/>
  <c r="F22" i="6"/>
  <c r="F23" i="6"/>
  <c r="F15" i="6"/>
  <c r="G10" i="6"/>
  <c r="F10" i="6"/>
  <c r="E10" i="6"/>
  <c r="B6" i="6"/>
  <c r="C10" i="6"/>
  <c r="A10" i="6"/>
  <c r="H18" i="1"/>
  <c r="O20" i="6" l="1"/>
  <c r="M16" i="3"/>
  <c r="O19" i="6"/>
  <c r="E9" i="16"/>
  <c r="D16" i="16"/>
  <c r="E11" i="8"/>
  <c r="G11" i="8" s="1"/>
  <c r="E10" i="8"/>
  <c r="G10" i="8" s="1"/>
  <c r="C3" i="6"/>
  <c r="H6" i="6"/>
  <c r="D4" i="8"/>
  <c r="E2" i="18"/>
  <c r="C7" i="8"/>
  <c r="D6" i="6"/>
  <c r="G3" i="6"/>
  <c r="H3" i="6"/>
  <c r="F16" i="16"/>
  <c r="F17" i="16" s="1"/>
  <c r="C9" i="18"/>
  <c r="C12" i="18" s="1"/>
  <c r="E12" i="8"/>
  <c r="G12" i="8" s="1"/>
  <c r="D12" i="18"/>
  <c r="A5" i="18"/>
  <c r="D22" i="6"/>
  <c r="B22" i="6" s="1"/>
  <c r="A27" i="3"/>
  <c r="A11" i="16"/>
  <c r="E3" i="6"/>
  <c r="E16" i="16"/>
  <c r="G18" i="16"/>
  <c r="I3" i="6"/>
  <c r="E14" i="8"/>
  <c r="G14" i="8" s="1"/>
  <c r="D10" i="18"/>
  <c r="D17" i="16" l="1"/>
  <c r="D18" i="16" s="1"/>
  <c r="F19" i="16"/>
  <c r="F18" i="16"/>
  <c r="C10" i="18"/>
  <c r="C11" i="18"/>
  <c r="G15" i="8"/>
  <c r="E17" i="16"/>
  <c r="E18" i="16" l="1"/>
  <c r="E19" i="16"/>
</calcChain>
</file>

<file path=xl/sharedStrings.xml><?xml version="1.0" encoding="utf-8"?>
<sst xmlns="http://schemas.openxmlformats.org/spreadsheetml/2006/main" count="2815" uniqueCount="1263">
  <si>
    <t>兵庫県高等学校総合文化祭エントリーファイルについて</t>
    <rPh sb="0" eb="3">
      <t>ヒョウゴケン</t>
    </rPh>
    <rPh sb="3" eb="5">
      <t>コウトウ</t>
    </rPh>
    <rPh sb="5" eb="7">
      <t>ガッコウ</t>
    </rPh>
    <rPh sb="7" eb="9">
      <t>ソウゴウ</t>
    </rPh>
    <rPh sb="9" eb="12">
      <t>ブンカサイ</t>
    </rPh>
    <phoneticPr fontId="4"/>
  </si>
  <si>
    <t>(1) 入力シートへの入力</t>
    <rPh sb="11" eb="13">
      <t>ニュウリョク</t>
    </rPh>
    <phoneticPr fontId="4"/>
  </si>
  <si>
    <t>・太枠内の白背景のセルに記入してください。</t>
    <rPh sb="1" eb="3">
      <t>フトワク</t>
    </rPh>
    <rPh sb="3" eb="4">
      <t>ナイ</t>
    </rPh>
    <rPh sb="5" eb="6">
      <t>シロ</t>
    </rPh>
    <rPh sb="6" eb="8">
      <t>ハイケイ</t>
    </rPh>
    <rPh sb="12" eb="14">
      <t>キニュウ</t>
    </rPh>
    <phoneticPr fontId="3"/>
  </si>
  <si>
    <t>・最初にG2のセルへ学校番号を入力してください。（「学校番号」シートに一覧があります）</t>
    <rPh sb="1" eb="3">
      <t>サイショ</t>
    </rPh>
    <rPh sb="10" eb="12">
      <t>ガッコウ</t>
    </rPh>
    <rPh sb="12" eb="14">
      <t>バンゴウ</t>
    </rPh>
    <rPh sb="15" eb="17">
      <t>ニュウリョク</t>
    </rPh>
    <rPh sb="26" eb="28">
      <t>ガッコウ</t>
    </rPh>
    <rPh sb="28" eb="30">
      <t>バンゴウ</t>
    </rPh>
    <rPh sb="35" eb="37">
      <t>イチラン</t>
    </rPh>
    <phoneticPr fontId="3"/>
  </si>
  <si>
    <t>・英数字は基本的に半角入力です。</t>
    <rPh sb="1" eb="4">
      <t>エイスウジ</t>
    </rPh>
    <rPh sb="5" eb="8">
      <t>キホンテキ</t>
    </rPh>
    <rPh sb="9" eb="11">
      <t>ハンカク</t>
    </rPh>
    <rPh sb="11" eb="13">
      <t>ニュウリョク</t>
    </rPh>
    <phoneticPr fontId="3"/>
  </si>
  <si>
    <t>・名前は全角で，姓と名の間には全角の空白を１文字挿入してください。</t>
    <rPh sb="4" eb="6">
      <t>ゼンカク</t>
    </rPh>
    <phoneticPr fontId="4"/>
  </si>
  <si>
    <t>・よみがなは全角ひらがなです。</t>
    <rPh sb="6" eb="8">
      <t>ゼンカク</t>
    </rPh>
    <phoneticPr fontId="4"/>
  </si>
  <si>
    <t>・学年は1か2（定時制は1～3）の数字を半角で入力してください。</t>
    <phoneticPr fontId="3"/>
  </si>
  <si>
    <t>・作品名は全角，半角に関係なく15文字以内です。</t>
  </si>
  <si>
    <t>・送られてきたデータをそのままコピーして使用しますので，各校で誤字等をチェックの上，送付してください。</t>
    <rPh sb="31" eb="33">
      <t>ゴジ</t>
    </rPh>
    <rPh sb="33" eb="34">
      <t>トウ</t>
    </rPh>
    <phoneticPr fontId="4"/>
  </si>
  <si>
    <t>(2) 参加申込書の郵送</t>
    <rPh sb="4" eb="6">
      <t>サンカ</t>
    </rPh>
    <rPh sb="6" eb="9">
      <t>モウシコミショ</t>
    </rPh>
    <rPh sb="10" eb="12">
      <t>ユウソウ</t>
    </rPh>
    <phoneticPr fontId="4"/>
  </si>
  <si>
    <t>・入力が終わりましたら「参加申込書1」「参加申込書2」のシートを印刷してください。</t>
    <rPh sb="1" eb="3">
      <t>ニュウリョク</t>
    </rPh>
    <rPh sb="4" eb="5">
      <t>オ</t>
    </rPh>
    <rPh sb="12" eb="14">
      <t>サンカ</t>
    </rPh>
    <rPh sb="14" eb="17">
      <t>モウシコミショ</t>
    </rPh>
    <rPh sb="20" eb="22">
      <t>サンカ</t>
    </rPh>
    <rPh sb="22" eb="25">
      <t>モウシコミショ</t>
    </rPh>
    <rPh sb="32" eb="34">
      <t>インサツ</t>
    </rPh>
    <phoneticPr fontId="3"/>
  </si>
  <si>
    <t>・印刷した「参加申込書1」に振込票兼受領書のコピーを貼付してください。</t>
    <rPh sb="1" eb="3">
      <t>インサツ</t>
    </rPh>
    <rPh sb="14" eb="16">
      <t>フリコミ</t>
    </rPh>
    <phoneticPr fontId="3"/>
  </si>
  <si>
    <t>［送付先］</t>
    <rPh sb="1" eb="4">
      <t>ソウフサキ</t>
    </rPh>
    <phoneticPr fontId="3"/>
  </si>
  <si>
    <t>〒676-0827　兵庫県高砂市阿弥陀町阿弥陀2260　白陵高校 内</t>
    <rPh sb="13" eb="23">
      <t>タカサゴシアミダチョウアミダ</t>
    </rPh>
    <rPh sb="28" eb="30">
      <t>ハクリョウ</t>
    </rPh>
    <rPh sb="30" eb="32">
      <t>コウコウ</t>
    </rPh>
    <phoneticPr fontId="3"/>
  </si>
  <si>
    <t>高校総合文化祭放送文化部門事務局　　都志　武司 宛</t>
    <rPh sb="18" eb="20">
      <t>ツシ</t>
    </rPh>
    <rPh sb="21" eb="23">
      <t>タケシ</t>
    </rPh>
    <phoneticPr fontId="3"/>
  </si>
  <si>
    <t>(3) 本ファイルの送信</t>
    <rPh sb="4" eb="5">
      <t>ホン</t>
    </rPh>
    <rPh sb="10" eb="12">
      <t>ソウシン</t>
    </rPh>
    <phoneticPr fontId="4"/>
  </si>
  <si>
    <t>・入力済のファイルは放送文化部門のWEBページにアクセスして提出用フォームから送信してください。</t>
    <rPh sb="10" eb="16">
      <t>ホウソウブンカブモン</t>
    </rPh>
    <rPh sb="30" eb="32">
      <t>テイシュツ</t>
    </rPh>
    <phoneticPr fontId="3"/>
  </si>
  <si>
    <t>・ファイル名を変更して，学校番号を含むファイル名にしてください。(3101_白陵R6_entry)</t>
  </si>
  <si>
    <t>・ウイルスチェックを必ず行ってください。</t>
    <phoneticPr fontId="3"/>
  </si>
  <si>
    <t>■学校データ</t>
    <rPh sb="1" eb="3">
      <t>ガッコウ</t>
    </rPh>
    <phoneticPr fontId="3"/>
  </si>
  <si>
    <t>学校番号→</t>
    <rPh sb="0" eb="2">
      <t>ガッコウ</t>
    </rPh>
    <rPh sb="2" eb="4">
      <t>バンゴウ</t>
    </rPh>
    <phoneticPr fontId="3"/>
  </si>
  <si>
    <t>項目</t>
    <rPh sb="0" eb="2">
      <t>コウモク</t>
    </rPh>
    <phoneticPr fontId="3"/>
  </si>
  <si>
    <t>（県市私）立</t>
    <rPh sb="1" eb="2">
      <t>ケン</t>
    </rPh>
    <rPh sb="2" eb="3">
      <t>シ</t>
    </rPh>
    <rPh sb="3" eb="4">
      <t>ワタシ</t>
    </rPh>
    <rPh sb="5" eb="6">
      <t>リツ</t>
    </rPh>
    <phoneticPr fontId="3"/>
  </si>
  <si>
    <t>学校名</t>
    <rPh sb="0" eb="2">
      <t>ガッコウ</t>
    </rPh>
    <rPh sb="2" eb="3">
      <t>メイ</t>
    </rPh>
    <phoneticPr fontId="3"/>
  </si>
  <si>
    <t>学校名ふりがな</t>
    <rPh sb="0" eb="2">
      <t>ガッコウ</t>
    </rPh>
    <rPh sb="2" eb="3">
      <t>メイ</t>
    </rPh>
    <phoneticPr fontId="3"/>
  </si>
  <si>
    <t>郵便番号</t>
    <rPh sb="0" eb="4">
      <t>ユウビンバンゴウ</t>
    </rPh>
    <phoneticPr fontId="3"/>
  </si>
  <si>
    <t>学校住所</t>
    <rPh sb="0" eb="2">
      <t>ガッコウ</t>
    </rPh>
    <rPh sb="2" eb="4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</si>
  <si>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</si>
  <si>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</si>
  <si>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（プログラム用）</t>
    <rPh sb="6" eb="7">
      <t>ヨウ</t>
    </rPh>
    <phoneticPr fontId="3"/>
  </si>
  <si>
    <t>（正式名称）</t>
    <rPh sb="1" eb="3">
      <t>セイシキ</t>
    </rPh>
    <rPh sb="3" eb="5">
      <t>メイショウ</t>
    </rPh>
    <phoneticPr fontId="3"/>
  </si>
  <si>
    <t>（半角）</t>
    <rPh sb="1" eb="3">
      <t>ハンカク</t>
    </rPh>
    <phoneticPr fontId="3"/>
  </si>
  <si>
    <t>（「兵庫県」は不要）</t>
    <rPh sb="2" eb="5">
      <t>ヒョウゴケン</t>
    </rPh>
    <rPh sb="7" eb="9">
      <t>フヨウ</t>
    </rPh>
    <phoneticPr fontId="3"/>
  </si>
  <si>
    <t>例</t>
    <rPh sb="0" eb="1">
      <t>レイ</t>
    </rPh>
    <phoneticPr fontId="3"/>
  </si>
  <si>
    <t>県立</t>
    <rPh sb="0" eb="2">
      <t>ケンリツ</t>
    </rPh>
    <phoneticPr fontId="3"/>
  </si>
  <si>
    <t>三ノ宮</t>
    <rPh sb="0" eb="1">
      <t>サン</t>
    </rPh>
    <rPh sb="2" eb="3">
      <t>ミヤ</t>
    </rPh>
    <phoneticPr fontId="3"/>
  </si>
  <si>
    <t>さんのみや</t>
    <phoneticPr fontId="3"/>
  </si>
  <si>
    <t>兵庫県立三ノ宮高等学校</t>
    <rPh sb="0" eb="4">
      <t>ヒョウゴケンリツ</t>
    </rPh>
    <rPh sb="4" eb="5">
      <t>サン</t>
    </rPh>
    <rPh sb="6" eb="7">
      <t>ミヤ</t>
    </rPh>
    <rPh sb="7" eb="9">
      <t>コウトウ</t>
    </rPh>
    <rPh sb="9" eb="11">
      <t>ガッコウ</t>
    </rPh>
    <phoneticPr fontId="3"/>
  </si>
  <si>
    <t>999-9999</t>
    <phoneticPr fontId="3"/>
  </si>
  <si>
    <t>神戸市中央区中央町1-1</t>
    <rPh sb="0" eb="2">
      <t>コウベ</t>
    </rPh>
    <rPh sb="2" eb="3">
      <t>シ</t>
    </rPh>
    <rPh sb="3" eb="6">
      <t>チュウオウク</t>
    </rPh>
    <rPh sb="6" eb="9">
      <t>チュウオウチョウ</t>
    </rPh>
    <phoneticPr fontId="3"/>
  </si>
  <si>
    <t>9999-99-9999</t>
    <phoneticPr fontId="3"/>
  </si>
  <si>
    <t>9999-99-9998</t>
    <phoneticPr fontId="3"/>
  </si>
  <si>
    <t>■顧問データ</t>
    <rPh sb="1" eb="3">
      <t>コモン</t>
    </rPh>
    <phoneticPr fontId="3"/>
  </si>
  <si>
    <t>名前</t>
    <phoneticPr fontId="3"/>
  </si>
  <si>
    <t>連絡先メールアドレス</t>
    <rPh sb="0" eb="3">
      <t>レンラクサキ</t>
    </rPh>
    <phoneticPr fontId="3"/>
  </si>
  <si>
    <t>携帯番号</t>
    <rPh sb="0" eb="2">
      <t>ケイタイ</t>
    </rPh>
    <rPh sb="2" eb="4">
      <t>バンゴウ</t>
    </rPh>
    <phoneticPr fontId="3"/>
  </si>
  <si>
    <t>引率</t>
    <rPh sb="0" eb="2">
      <t>インソツ</t>
    </rPh>
    <phoneticPr fontId="3"/>
  </si>
  <si>
    <t>審査運営</t>
    <rPh sb="0" eb="2">
      <t>シンサ</t>
    </rPh>
    <rPh sb="2" eb="4">
      <t>ウンエイ</t>
    </rPh>
    <phoneticPr fontId="3"/>
  </si>
  <si>
    <t>審査運営希望</t>
    <rPh sb="0" eb="2">
      <t>シンサ</t>
    </rPh>
    <rPh sb="2" eb="4">
      <t>ウンエイ</t>
    </rPh>
    <rPh sb="4" eb="6">
      <t>キボウ</t>
    </rPh>
    <phoneticPr fontId="3"/>
  </si>
  <si>
    <t>審査運営希望番号</t>
    <rPh sb="0" eb="2">
      <t>シンサ</t>
    </rPh>
    <rPh sb="2" eb="4">
      <t>ウンエイ</t>
    </rPh>
    <rPh sb="4" eb="6">
      <t>キボウ</t>
    </rPh>
    <rPh sb="6" eb="8">
      <t>バンゴウ</t>
    </rPh>
    <phoneticPr fontId="4"/>
  </si>
  <si>
    <t>予選</t>
    <rPh sb="0" eb="2">
      <t>ヨセン</t>
    </rPh>
    <phoneticPr fontId="3"/>
  </si>
  <si>
    <t>決勝</t>
    <rPh sb="0" eb="2">
      <t>ケッショウ</t>
    </rPh>
    <phoneticPr fontId="3"/>
  </si>
  <si>
    <t>希望番号</t>
    <rPh sb="0" eb="2">
      <t>キボウ</t>
    </rPh>
    <rPh sb="2" eb="4">
      <t>バンゴウ</t>
    </rPh>
    <phoneticPr fontId="3"/>
  </si>
  <si>
    <t>アナウンス審査</t>
    <phoneticPr fontId="4"/>
  </si>
  <si>
    <t>代表顧問</t>
    <rPh sb="0" eb="2">
      <t>ダイヒョウ</t>
    </rPh>
    <rPh sb="2" eb="4">
      <t>コモン</t>
    </rPh>
    <phoneticPr fontId="3"/>
  </si>
  <si>
    <t>朗読審査</t>
    <phoneticPr fontId="4"/>
  </si>
  <si>
    <t>引率顧問</t>
    <rPh sb="0" eb="2">
      <t>インソツ</t>
    </rPh>
    <rPh sb="2" eb="4">
      <t>コモン</t>
    </rPh>
    <phoneticPr fontId="3"/>
  </si>
  <si>
    <t>ラジオ審査</t>
    <phoneticPr fontId="4"/>
  </si>
  <si>
    <t>DJ審査</t>
    <phoneticPr fontId="4"/>
  </si>
  <si>
    <t>運営</t>
    <phoneticPr fontId="4"/>
  </si>
  <si>
    <t>■エントリーデータ</t>
    <phoneticPr fontId="3"/>
  </si>
  <si>
    <t>アナ判定</t>
    <phoneticPr fontId="3"/>
  </si>
  <si>
    <t>一任する</t>
    <rPh sb="0" eb="2">
      <t>イチニン</t>
    </rPh>
    <phoneticPr fontId="4"/>
  </si>
  <si>
    <t>理事</t>
    <rPh sb="0" eb="2">
      <t>リジ</t>
    </rPh>
    <phoneticPr fontId="4"/>
  </si>
  <si>
    <t>部門番号</t>
    <rPh sb="0" eb="2">
      <t>ブモン</t>
    </rPh>
    <rPh sb="2" eb="4">
      <t>バンゴウ</t>
    </rPh>
    <phoneticPr fontId="3"/>
  </si>
  <si>
    <t>部門</t>
    <rPh sb="0" eb="2">
      <t>ブモン</t>
    </rPh>
    <phoneticPr fontId="3"/>
  </si>
  <si>
    <t>部番号</t>
    <rPh sb="0" eb="1">
      <t>ブ</t>
    </rPh>
    <rPh sb="1" eb="3">
      <t>バンゴウ</t>
    </rPh>
    <phoneticPr fontId="3"/>
  </si>
  <si>
    <t>番組内容</t>
    <rPh sb="0" eb="2">
      <t>バングミ</t>
    </rPh>
    <rPh sb="2" eb="4">
      <t>ナイヨウ</t>
    </rPh>
    <phoneticPr fontId="3"/>
  </si>
  <si>
    <t>人数</t>
    <rPh sb="0" eb="2">
      <t>ニンズウ</t>
    </rPh>
    <phoneticPr fontId="3"/>
  </si>
  <si>
    <t>学年</t>
    <rPh sb="0" eb="2">
      <t>ガクネン</t>
    </rPh>
    <phoneticPr fontId="3"/>
  </si>
  <si>
    <t>アナ・朗名前</t>
    <rPh sb="3" eb="4">
      <t>ロウ</t>
    </rPh>
    <phoneticPr fontId="3"/>
  </si>
  <si>
    <t>名前よみがな</t>
    <phoneticPr fontId="3"/>
  </si>
  <si>
    <t>番組名</t>
    <rPh sb="0" eb="2">
      <t>バングミ</t>
    </rPh>
    <rPh sb="2" eb="3">
      <t>メイ</t>
    </rPh>
    <phoneticPr fontId="3"/>
  </si>
  <si>
    <t>番組よみ方</t>
    <rPh sb="0" eb="2">
      <t>バングミ</t>
    </rPh>
    <rPh sb="4" eb="5">
      <t>カタ</t>
    </rPh>
    <phoneticPr fontId="3"/>
  </si>
  <si>
    <t>作品</t>
    <rPh sb="0" eb="2">
      <t>サクヒン</t>
    </rPh>
    <phoneticPr fontId="3"/>
  </si>
  <si>
    <t>朗読作品</t>
    <rPh sb="0" eb="2">
      <t>ロウドク</t>
    </rPh>
    <rPh sb="2" eb="4">
      <t>サクヒン</t>
    </rPh>
    <phoneticPr fontId="3"/>
  </si>
  <si>
    <t>番組制作代表者</t>
    <rPh sb="0" eb="2">
      <t>バングミ</t>
    </rPh>
    <rPh sb="2" eb="4">
      <t>セイサク</t>
    </rPh>
    <rPh sb="4" eb="7">
      <t>ダイヒョウシャ</t>
    </rPh>
    <phoneticPr fontId="3"/>
  </si>
  <si>
    <t>（ひらがな）</t>
    <phoneticPr fontId="3"/>
  </si>
  <si>
    <t>（15文字以内）</t>
    <rPh sb="3" eb="5">
      <t>モジ</t>
    </rPh>
    <rPh sb="5" eb="7">
      <t>イナイ</t>
    </rPh>
    <phoneticPr fontId="3"/>
  </si>
  <si>
    <t>（全角ひらがな）</t>
    <rPh sb="1" eb="3">
      <t>ゼンカク</t>
    </rPh>
    <phoneticPr fontId="3"/>
  </si>
  <si>
    <t>番号</t>
    <rPh sb="0" eb="2">
      <t>バンゴウ</t>
    </rPh>
    <phoneticPr fontId="3"/>
  </si>
  <si>
    <t>アナ</t>
    <phoneticPr fontId="3"/>
  </si>
  <si>
    <t>朗</t>
    <rPh sb="0" eb="1">
      <t>ロウ</t>
    </rPh>
    <phoneticPr fontId="3"/>
  </si>
  <si>
    <t>R</t>
    <phoneticPr fontId="3"/>
  </si>
  <si>
    <t>TV</t>
    <phoneticPr fontId="3"/>
  </si>
  <si>
    <t>DJ</t>
    <phoneticPr fontId="3"/>
  </si>
  <si>
    <t>↑下の番号から選択（1～5，空欄のみ）</t>
    <rPh sb="1" eb="2">
      <t>シタ</t>
    </rPh>
    <rPh sb="3" eb="5">
      <t>バンゴウ</t>
    </rPh>
    <rPh sb="7" eb="9">
      <t>センタク</t>
    </rPh>
    <rPh sb="14" eb="16">
      <t>クウラン</t>
    </rPh>
    <phoneticPr fontId="3"/>
  </si>
  <si>
    <t>エントリー数</t>
    <rPh sb="5" eb="6">
      <t>スウ</t>
    </rPh>
    <phoneticPr fontId="3"/>
  </si>
  <si>
    <t>種</t>
  </si>
  <si>
    <t>作品番号</t>
    <rPh sb="0" eb="2">
      <t>サクヒン</t>
    </rPh>
    <rPh sb="2" eb="4">
      <t>バンゴウ</t>
    </rPh>
    <phoneticPr fontId="3"/>
  </si>
  <si>
    <t>ドキュメント</t>
    <phoneticPr fontId="3"/>
  </si>
  <si>
    <t>ドラマ</t>
    <phoneticPr fontId="3"/>
  </si>
  <si>
    <t>参加申込書 no.1</t>
    <rPh sb="0" eb="2">
      <t>サンカ</t>
    </rPh>
    <phoneticPr fontId="4"/>
  </si>
  <si>
    <t>学校番号</t>
    <rPh sb="0" eb="2">
      <t>ガッコウ</t>
    </rPh>
    <rPh sb="2" eb="4">
      <t>バンゴウ</t>
    </rPh>
    <phoneticPr fontId="4"/>
  </si>
  <si>
    <t>学校名</t>
    <rPh sb="0" eb="2">
      <t>ガッコウ</t>
    </rPh>
    <rPh sb="2" eb="3">
      <t>メイ</t>
    </rPh>
    <phoneticPr fontId="4"/>
  </si>
  <si>
    <t>所在地</t>
  </si>
  <si>
    <t>〒</t>
    <phoneticPr fontId="4"/>
  </si>
  <si>
    <t>TEL：</t>
    <phoneticPr fontId="4"/>
  </si>
  <si>
    <t>FAX：</t>
    <phoneticPr fontId="4"/>
  </si>
  <si>
    <t>＜参加費＞</t>
    <rPh sb="1" eb="4">
      <t>サンカヒ</t>
    </rPh>
    <phoneticPr fontId="4"/>
  </si>
  <si>
    <t>単価</t>
    <rPh sb="0" eb="2">
      <t>タンカ</t>
    </rPh>
    <phoneticPr fontId="4"/>
  </si>
  <si>
    <t>エントリー数</t>
    <rPh sb="5" eb="6">
      <t>スウ</t>
    </rPh>
    <phoneticPr fontId="4"/>
  </si>
  <si>
    <t>金額</t>
    <rPh sb="0" eb="2">
      <t>キンガク</t>
    </rPh>
    <phoneticPr fontId="4"/>
  </si>
  <si>
    <t>アナウンス小部門</t>
    <rPh sb="5" eb="6">
      <t>ショウ</t>
    </rPh>
    <phoneticPr fontId="4"/>
  </si>
  <si>
    <t>名</t>
    <rPh sb="0" eb="1">
      <t>メイ</t>
    </rPh>
    <phoneticPr fontId="4"/>
  </si>
  <si>
    <t>朗読小部門</t>
    <rPh sb="2" eb="3">
      <t>ショウ</t>
    </rPh>
    <phoneticPr fontId="4"/>
  </si>
  <si>
    <t>ラジオ番組小部門</t>
    <rPh sb="3" eb="5">
      <t>バングミ</t>
    </rPh>
    <rPh sb="5" eb="8">
      <t>ショウブモン</t>
    </rPh>
    <phoneticPr fontId="4"/>
  </si>
  <si>
    <t>本</t>
    <rPh sb="0" eb="1">
      <t>ホン</t>
    </rPh>
    <phoneticPr fontId="4"/>
  </si>
  <si>
    <t>テレビ番組小部門</t>
    <rPh sb="3" eb="5">
      <t>バングミ</t>
    </rPh>
    <rPh sb="5" eb="8">
      <t>ショウブモン</t>
    </rPh>
    <phoneticPr fontId="4"/>
  </si>
  <si>
    <t>DJ小部門</t>
    <rPh sb="2" eb="5">
      <t>ショウブモン</t>
    </rPh>
    <phoneticPr fontId="4"/>
  </si>
  <si>
    <t>合　計</t>
  </si>
  <si>
    <t>参加申込書に参加費（振込票兼受領書のコピー）を添えて，兵庫県大会に参加を申し込みます。</t>
    <phoneticPr fontId="4"/>
  </si>
  <si>
    <t>参加校代表顧問名：</t>
    <phoneticPr fontId="4"/>
  </si>
  <si>
    <t>代表顧問連絡先</t>
    <rPh sb="0" eb="2">
      <t>ダイヒョウ</t>
    </rPh>
    <phoneticPr fontId="4"/>
  </si>
  <si>
    <t>個人PCメールアドレス</t>
    <phoneticPr fontId="3"/>
  </si>
  <si>
    <t>携帯電話番号</t>
  </si>
  <si>
    <t>ここに振込票兼受領書のコピーを貼付してください</t>
    <phoneticPr fontId="3"/>
  </si>
  <si>
    <t>参加申込書 no.2</t>
    <rPh sb="0" eb="2">
      <t>サンカ</t>
    </rPh>
    <phoneticPr fontId="4"/>
  </si>
  <si>
    <t>学校番号</t>
    <rPh sb="0" eb="2">
      <t>ガッコウ</t>
    </rPh>
    <rPh sb="2" eb="4">
      <t>バンゴウ</t>
    </rPh>
    <phoneticPr fontId="3"/>
  </si>
  <si>
    <t>■アナウンス小部門</t>
    <rPh sb="6" eb="9">
      <t>ショウブモン</t>
    </rPh>
    <phoneticPr fontId="3"/>
  </si>
  <si>
    <t>■朗読小部門</t>
    <rPh sb="1" eb="3">
      <t>ロウドク</t>
    </rPh>
    <rPh sb="3" eb="6">
      <t>ショウブモン</t>
    </rPh>
    <phoneticPr fontId="3"/>
  </si>
  <si>
    <t>※朗読指定作品</t>
    <rPh sb="1" eb="3">
      <t>ロウドク</t>
    </rPh>
    <rPh sb="3" eb="5">
      <t>シテイ</t>
    </rPh>
    <rPh sb="5" eb="7">
      <t>サクヒン</t>
    </rPh>
    <phoneticPr fontId="3"/>
  </si>
  <si>
    <t>■番組部門</t>
    <rPh sb="1" eb="3">
      <t>バングミ</t>
    </rPh>
    <rPh sb="3" eb="5">
      <t>ブモン</t>
    </rPh>
    <phoneticPr fontId="3"/>
  </si>
  <si>
    <t>ラジオ</t>
    <phoneticPr fontId="3"/>
  </si>
  <si>
    <t>代表者</t>
    <rPh sb="0" eb="3">
      <t>ダイヒョウシャ</t>
    </rPh>
    <phoneticPr fontId="3"/>
  </si>
  <si>
    <t>テレビ</t>
    <phoneticPr fontId="3"/>
  </si>
  <si>
    <t>※テレビ部門のアスペクト比は16:9のみ</t>
    <rPh sb="4" eb="6">
      <t>ブモン</t>
    </rPh>
    <rPh sb="12" eb="13">
      <t>ヒ</t>
    </rPh>
    <phoneticPr fontId="3"/>
  </si>
  <si>
    <t>使い方はこちらをクリック</t>
    <rPh sb="0" eb="1">
      <t>ツカ</t>
    </rPh>
    <rPh sb="2" eb="3">
      <t>カタ</t>
    </rPh>
    <phoneticPr fontId="30"/>
  </si>
  <si>
    <t>シートの使い方：</t>
    <rPh sb="4" eb="5">
      <t>ツカ</t>
    </rPh>
    <rPh sb="6" eb="7">
      <t>カタ</t>
    </rPh>
    <phoneticPr fontId="30"/>
  </si>
  <si>
    <t>もどる</t>
    <phoneticPr fontId="30"/>
  </si>
  <si>
    <t>学校番号</t>
    <rPh sb="0" eb="4">
      <t>ガッコウバンゴウ</t>
    </rPh>
    <phoneticPr fontId="30"/>
  </si>
  <si>
    <t>学校名</t>
    <rPh sb="0" eb="3">
      <t>ガッコウメイ</t>
    </rPh>
    <phoneticPr fontId="30"/>
  </si>
  <si>
    <t>１）学校番号・学校名を確認してください。</t>
    <rPh sb="2" eb="6">
      <t>ガッコウバンゴウ</t>
    </rPh>
    <rPh sb="7" eb="10">
      <t>ガッコウメイ</t>
    </rPh>
    <rPh sb="11" eb="13">
      <t>カクニン</t>
    </rPh>
    <phoneticPr fontId="30"/>
  </si>
  <si>
    <t>アナウンス</t>
    <phoneticPr fontId="30"/>
  </si>
  <si>
    <t>朗読</t>
    <rPh sb="0" eb="2">
      <t>ロウドク</t>
    </rPh>
    <phoneticPr fontId="30"/>
  </si>
  <si>
    <t>ラジオ番組</t>
    <rPh sb="3" eb="5">
      <t>バングミ</t>
    </rPh>
    <phoneticPr fontId="30"/>
  </si>
  <si>
    <t>DJ</t>
    <phoneticPr fontId="30"/>
  </si>
  <si>
    <t>ドキュメント</t>
    <phoneticPr fontId="30"/>
  </si>
  <si>
    <t>ドラマ</t>
    <phoneticPr fontId="30"/>
  </si>
  <si>
    <t>バックアップ
（mp3）</t>
    <phoneticPr fontId="30"/>
  </si>
  <si>
    <t>※棄権した結果、提出物がゼロになった場合は、提出〆切日までに総文事務局まで連絡をください。</t>
    <rPh sb="1" eb="3">
      <t>キケン</t>
    </rPh>
    <rPh sb="5" eb="7">
      <t>ケッカ</t>
    </rPh>
    <rPh sb="8" eb="10">
      <t>テイシュツ</t>
    </rPh>
    <rPh sb="10" eb="11">
      <t>ブツ</t>
    </rPh>
    <rPh sb="18" eb="20">
      <t>バアイ</t>
    </rPh>
    <rPh sb="22" eb="24">
      <t>テイシュツ</t>
    </rPh>
    <rPh sb="24" eb="27">
      <t>シメキリビ</t>
    </rPh>
    <rPh sb="26" eb="27">
      <t>ビ</t>
    </rPh>
    <rPh sb="30" eb="35">
      <t>ソウブンジムキョク</t>
    </rPh>
    <rPh sb="37" eb="39">
      <t>レンラク</t>
    </rPh>
    <phoneticPr fontId="3"/>
  </si>
  <si>
    <t>備考</t>
    <rPh sb="0" eb="2">
      <t>ビコウ</t>
    </rPh>
    <phoneticPr fontId="30"/>
  </si>
  <si>
    <t>テレビ番組</t>
    <rPh sb="3" eb="5">
      <t>バングミ</t>
    </rPh>
    <phoneticPr fontId="30"/>
  </si>
  <si>
    <t>番組進行表の合計</t>
    <rPh sb="0" eb="5">
      <t>バングミシンコウヒョウ</t>
    </rPh>
    <rPh sb="6" eb="8">
      <t>ゴウケイ</t>
    </rPh>
    <phoneticPr fontId="30"/>
  </si>
  <si>
    <t>地区</t>
    <rPh sb="0" eb="2">
      <t>チク</t>
    </rPh>
    <phoneticPr fontId="4"/>
  </si>
  <si>
    <t>学校名</t>
    <rPh sb="0" eb="3">
      <t>ガッコウメイ</t>
    </rPh>
    <phoneticPr fontId="4"/>
  </si>
  <si>
    <t>地区番号</t>
    <rPh sb="0" eb="2">
      <t>チク</t>
    </rPh>
    <rPh sb="2" eb="4">
      <t>バンゴウ</t>
    </rPh>
    <phoneticPr fontId="4"/>
  </si>
  <si>
    <t>阪神・丹有</t>
    <rPh sb="0" eb="2">
      <t>ハンシン</t>
    </rPh>
    <rPh sb="3" eb="5">
      <t>タンユウ</t>
    </rPh>
    <phoneticPr fontId="4"/>
  </si>
  <si>
    <t>神戸</t>
    <rPh sb="0" eb="2">
      <t>コウベ</t>
    </rPh>
    <phoneticPr fontId="4"/>
  </si>
  <si>
    <t>東播・淡路</t>
    <rPh sb="0" eb="1">
      <t>トウ</t>
    </rPh>
    <rPh sb="1" eb="2">
      <t>バン</t>
    </rPh>
    <rPh sb="3" eb="5">
      <t>アワジ</t>
    </rPh>
    <phoneticPr fontId="4"/>
  </si>
  <si>
    <t>西播・但馬</t>
    <rPh sb="0" eb="2">
      <t>セイバン</t>
    </rPh>
    <rPh sb="3" eb="5">
      <t>タジマ</t>
    </rPh>
    <phoneticPr fontId="4"/>
  </si>
  <si>
    <t>尼崎小田</t>
  </si>
  <si>
    <t>尼崎稲園</t>
  </si>
  <si>
    <t>県立尼崎</t>
    <rPh sb="0" eb="2">
      <t>ケンリツ</t>
    </rPh>
    <rPh sb="2" eb="4">
      <t>アマガサキ</t>
    </rPh>
    <phoneticPr fontId="4"/>
  </si>
  <si>
    <t>尼崎北</t>
  </si>
  <si>
    <t>尼崎西</t>
  </si>
  <si>
    <t>県立伊丹</t>
  </si>
  <si>
    <t>伊丹北</t>
  </si>
  <si>
    <t>伊丹西</t>
  </si>
  <si>
    <t>川西緑台</t>
  </si>
  <si>
    <t>川西明峰</t>
  </si>
  <si>
    <t>川西北陵</t>
  </si>
  <si>
    <t>猪名川</t>
  </si>
  <si>
    <t>県立西宮</t>
  </si>
  <si>
    <t>鳴尾</t>
  </si>
  <si>
    <t>西宮北</t>
  </si>
  <si>
    <t>西宮甲山</t>
  </si>
  <si>
    <t>西宮南</t>
  </si>
  <si>
    <t>西宮今津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</si>
  <si>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</si>
  <si>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</si>
  <si>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</si>
  <si>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</si>
  <si>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</si>
  <si>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</si>
  <si>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</si>
  <si>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</si>
  <si>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</si>
  <si>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</si>
  <si>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</si>
  <si>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</si>
  <si>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</si>
  <si>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</si>
  <si>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</si>
  <si>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</si>
  <si>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尼崎南</t>
  </si>
  <si>
    <t>神崎工業</t>
  </si>
  <si>
    <t>西宮香風</t>
  </si>
  <si>
    <t>市立尼崎</t>
  </si>
  <si>
    <t>市立西宮</t>
  </si>
  <si>
    <t>市立西宮東</t>
  </si>
  <si>
    <t>市立伊丹</t>
  </si>
  <si>
    <t>阪神昆陽</t>
  </si>
  <si>
    <t>国際</t>
  </si>
  <si>
    <t>武庫荘総合</t>
  </si>
  <si>
    <t>篠山東雲</t>
    <rPh sb="0" eb="2">
      <t>ササヤマ</t>
    </rPh>
    <phoneticPr fontId="7"/>
  </si>
  <si>
    <t>芦屋国際中等教育学校</t>
    <rPh sb="6" eb="8">
      <t>キョウイク</t>
    </rPh>
    <rPh sb="8" eb="10">
      <t>ガッコウ</t>
    </rPh>
    <phoneticPr fontId="5"/>
  </si>
  <si>
    <t>市立尼崎双星</t>
    <rPh sb="0" eb="2">
      <t>シリツ</t>
    </rPh>
    <rPh sb="2" eb="4">
      <t>アマガサキ</t>
    </rPh>
    <rPh sb="4" eb="5">
      <t>ソウ</t>
    </rPh>
    <rPh sb="5" eb="6">
      <t>ホシ</t>
    </rPh>
    <phoneticPr fontId="5"/>
  </si>
  <si>
    <t>市立琴ノ浦</t>
    <rPh sb="0" eb="2">
      <t>イチリツ</t>
    </rPh>
    <rPh sb="2" eb="3">
      <t>コト</t>
    </rPh>
    <rPh sb="4" eb="5">
      <t>ウラ</t>
    </rPh>
    <phoneticPr fontId="5"/>
  </si>
  <si>
    <t>西宮苦楽園</t>
    <rPh sb="0" eb="5">
      <t>ニシノミヤクラクエン</t>
    </rPh>
    <phoneticPr fontId="4"/>
  </si>
  <si>
    <t>雲雀丘学園</t>
  </si>
  <si>
    <t>小林聖心</t>
  </si>
  <si>
    <t>園田学園</t>
  </si>
  <si>
    <t>百合学院</t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</si>
  <si>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7"/>
  </si>
  <si>
    <t>三田学園</t>
  </si>
  <si>
    <t>仁川学院</t>
  </si>
  <si>
    <t>芦屋学園</t>
    <rPh sb="2" eb="4">
      <t>ガクエン</t>
    </rPh>
    <phoneticPr fontId="5"/>
  </si>
  <si>
    <t>関西学院</t>
  </si>
  <si>
    <t>報徳学園</t>
  </si>
  <si>
    <t>甲陽学院</t>
  </si>
  <si>
    <t>甲南</t>
  </si>
  <si>
    <t>神戸女学院</t>
  </si>
  <si>
    <t>武庫川女子大学附属</t>
    <rPh sb="3" eb="5">
      <t>ジョシ</t>
    </rPh>
    <rPh sb="5" eb="7">
      <t>ダイガク</t>
    </rPh>
    <phoneticPr fontId="7"/>
  </si>
  <si>
    <t>甲子園学院</t>
  </si>
  <si>
    <t>1地区その他の学校</t>
    <rPh sb="1" eb="3">
      <t>チク</t>
    </rPh>
    <phoneticPr fontId="7"/>
  </si>
  <si>
    <t>東灘</t>
  </si>
  <si>
    <t>御影</t>
  </si>
  <si>
    <t>神戸</t>
  </si>
  <si>
    <t>夢野台</t>
  </si>
  <si>
    <t>兵庫</t>
  </si>
  <si>
    <t>神戸鈴蘭台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</si>
  <si>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</si>
  <si>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</si>
  <si>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</si>
  <si>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</si>
  <si>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</si>
  <si>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</si>
  <si>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</si>
  <si>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</si>
  <si>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</si>
  <si>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</si>
  <si>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</si>
  <si>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</si>
  <si>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</si>
  <si>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</si>
  <si>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神戸工業</t>
  </si>
  <si>
    <t>長田商業</t>
  </si>
  <si>
    <t>青雲</t>
  </si>
  <si>
    <t>六甲ｱｲﾗﾝﾄﾞ</t>
  </si>
  <si>
    <t>科学技術</t>
    <rPh sb="0" eb="2">
      <t>カガク</t>
    </rPh>
    <phoneticPr fontId="4"/>
  </si>
  <si>
    <t>葺合</t>
    <rPh sb="0" eb="2">
      <t>フキアイ</t>
    </rPh>
    <phoneticPr fontId="7"/>
  </si>
  <si>
    <t>摩耶兵庫</t>
  </si>
  <si>
    <t>神戸工科</t>
    <rPh sb="3" eb="4">
      <t>カ</t>
    </rPh>
    <phoneticPr fontId="4"/>
  </si>
  <si>
    <t>市立楠</t>
    <rPh sb="0" eb="2">
      <t>シリツ</t>
    </rPh>
    <phoneticPr fontId="7"/>
  </si>
  <si>
    <t>視覚特別支援学校</t>
    <rPh sb="0" eb="2">
      <t>シカク</t>
    </rPh>
    <rPh sb="2" eb="4">
      <t>トクベツ</t>
    </rPh>
    <rPh sb="4" eb="6">
      <t>シエン</t>
    </rPh>
    <rPh sb="6" eb="8">
      <t>ガッコウ</t>
    </rPh>
    <phoneticPr fontId="5"/>
  </si>
  <si>
    <t>須磨翔風</t>
    <rPh sb="0" eb="2">
      <t>スマ</t>
    </rPh>
    <phoneticPr fontId="7"/>
  </si>
  <si>
    <t>神港橘</t>
    <rPh sb="1" eb="2">
      <t>ミナト</t>
    </rPh>
    <phoneticPr fontId="5"/>
  </si>
  <si>
    <t>友生支援学校</t>
    <rPh sb="0" eb="1">
      <t>トモ</t>
    </rPh>
    <rPh sb="1" eb="2">
      <t>ナマ</t>
    </rPh>
    <rPh sb="2" eb="4">
      <t>シエン</t>
    </rPh>
    <rPh sb="4" eb="6">
      <t>ガッコウ</t>
    </rPh>
    <phoneticPr fontId="5"/>
  </si>
  <si>
    <t>市立盲学校</t>
  </si>
  <si>
    <t>青陽須磨支援学校</t>
    <rPh sb="0" eb="1">
      <t>アオ</t>
    </rPh>
    <rPh sb="1" eb="2">
      <t>ヨウ</t>
    </rPh>
    <rPh sb="2" eb="4">
      <t>スマ</t>
    </rPh>
    <rPh sb="4" eb="6">
      <t>シエン</t>
    </rPh>
    <rPh sb="6" eb="8">
      <t>ガッコウ</t>
    </rPh>
    <phoneticPr fontId="5"/>
  </si>
  <si>
    <t>いぶき明生支援学校</t>
    <rPh sb="7" eb="9">
      <t>ガッコウ</t>
    </rPh>
    <phoneticPr fontId="5"/>
  </si>
  <si>
    <t>北神戸総合</t>
    <rPh sb="0" eb="5">
      <t>キタコウベソウゴウ</t>
    </rPh>
    <phoneticPr fontId="4"/>
  </si>
  <si>
    <t>神戸学園都市</t>
    <rPh sb="0" eb="6">
      <t>コウベガクエントシ</t>
    </rPh>
    <phoneticPr fontId="4"/>
  </si>
  <si>
    <t>神戸第一</t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</si>
  <si>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7"/>
  </si>
  <si>
    <t>灘</t>
  </si>
  <si>
    <t>六甲学院</t>
    <rPh sb="2" eb="4">
      <t>ガクイン</t>
    </rPh>
    <phoneticPr fontId="4"/>
  </si>
  <si>
    <t>神港学園</t>
  </si>
  <si>
    <t>甲南女子</t>
  </si>
  <si>
    <t>親和女子</t>
  </si>
  <si>
    <t>神戸海星</t>
  </si>
  <si>
    <t>松蔭</t>
  </si>
  <si>
    <t>神戸龍谷</t>
    <rPh sb="0" eb="2">
      <t>コウベ</t>
    </rPh>
    <rPh sb="2" eb="4">
      <t>リュウコク</t>
    </rPh>
    <phoneticPr fontId="7"/>
  </si>
  <si>
    <t>神戸山手女子</t>
    <rPh sb="4" eb="6">
      <t>ジョシ</t>
    </rPh>
    <phoneticPr fontId="5"/>
  </si>
  <si>
    <t>神戸常盤</t>
    <rPh sb="2" eb="4">
      <t>トキワ</t>
    </rPh>
    <phoneticPr fontId="7"/>
  </si>
  <si>
    <t>神戸野田</t>
  </si>
  <si>
    <t>須磨学園</t>
  </si>
  <si>
    <t>神戸星城</t>
  </si>
  <si>
    <t>滝川第二</t>
  </si>
  <si>
    <t>神戸弘陵</t>
  </si>
  <si>
    <t>彩星工科</t>
    <rPh sb="0" eb="1">
      <t>イロド</t>
    </rPh>
    <rPh sb="1" eb="2">
      <t>ホシ</t>
    </rPh>
    <rPh sb="3" eb="4">
      <t>カ</t>
    </rPh>
    <phoneticPr fontId="4"/>
  </si>
  <si>
    <t>育英</t>
  </si>
  <si>
    <t>滝川</t>
  </si>
  <si>
    <t>神戸国際大学附属</t>
    <rPh sb="5" eb="6">
      <t>ガク</t>
    </rPh>
    <rPh sb="7" eb="8">
      <t>ゾク</t>
    </rPh>
    <phoneticPr fontId="7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</si>
  <si>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5"/>
  </si>
  <si>
    <t>啓明学院</t>
  </si>
  <si>
    <t>神戸国際</t>
  </si>
  <si>
    <t>愛徳学園</t>
  </si>
  <si>
    <t>夙川</t>
  </si>
  <si>
    <t>２地区その他の学校</t>
    <rPh sb="1" eb="3">
      <t>チク</t>
    </rPh>
    <phoneticPr fontId="7"/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</si>
  <si>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</si>
  <si>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</si>
  <si>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</si>
  <si>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</si>
  <si>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</si>
  <si>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</si>
  <si>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</si>
  <si>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</si>
  <si>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</si>
  <si>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</si>
  <si>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</si>
  <si>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</si>
  <si>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</si>
  <si>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松陽（定）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</si>
  <si>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</si>
  <si>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</si>
  <si>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</si>
  <si>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</si>
  <si>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</si>
  <si>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</si>
  <si>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</si>
  <si>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</si>
  <si>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</si>
  <si>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</si>
  <si>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</si>
  <si>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</si>
  <si>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</si>
  <si>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洲本・定</t>
  </si>
  <si>
    <t>津名</t>
  </si>
  <si>
    <t>淡路三原</t>
    <rPh sb="0" eb="2">
      <t>アワジ</t>
    </rPh>
    <phoneticPr fontId="5"/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</si>
  <si>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</si>
  <si>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</si>
  <si>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</si>
  <si>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</si>
  <si>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</si>
  <si>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</si>
  <si>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</si>
  <si>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小野工業・定</t>
  </si>
  <si>
    <t>洲本実業</t>
  </si>
  <si>
    <t>錦城</t>
  </si>
  <si>
    <t>西脇北</t>
  </si>
  <si>
    <t>市立明石商業</t>
  </si>
  <si>
    <t>三木総合</t>
    <rPh sb="0" eb="2">
      <t>ミキ</t>
    </rPh>
    <rPh sb="2" eb="4">
      <t>ソウゴウ</t>
    </rPh>
    <phoneticPr fontId="4"/>
  </si>
  <si>
    <t>白陵</t>
  </si>
  <si>
    <t>蒼開</t>
  </si>
  <si>
    <t>３地区その他の学校</t>
    <rPh sb="1" eb="3">
      <t>チク</t>
    </rPh>
    <phoneticPr fontId="7"/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</si>
  <si>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</si>
  <si>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</si>
  <si>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</si>
  <si>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</si>
  <si>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</si>
  <si>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</si>
  <si>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</si>
  <si>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</si>
  <si>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</si>
  <si>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</si>
  <si>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</si>
  <si>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</si>
  <si>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</si>
  <si>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</si>
  <si>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</si>
  <si>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</si>
  <si>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</si>
  <si>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</si>
  <si>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</si>
  <si>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</si>
  <si>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豊岡（定）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</si>
  <si>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</si>
  <si>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</si>
  <si>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</si>
  <si>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</si>
  <si>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</si>
  <si>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</si>
  <si>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</si>
  <si>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</si>
  <si>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</si>
  <si>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</si>
  <si>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</si>
  <si>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</si>
  <si>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飾磨工業（多）</t>
  </si>
  <si>
    <t>姫路工業</t>
  </si>
  <si>
    <t>相生産業</t>
  </si>
  <si>
    <t>相生産業（定）</t>
  </si>
  <si>
    <t>姫路商業</t>
  </si>
  <si>
    <t>和田山</t>
  </si>
  <si>
    <t>姫路北</t>
  </si>
  <si>
    <t>県立大附属</t>
    <rPh sb="0" eb="2">
      <t>ケンリツ</t>
    </rPh>
    <phoneticPr fontId="7"/>
  </si>
  <si>
    <t>市立姫路</t>
  </si>
  <si>
    <t>市立琴丘</t>
  </si>
  <si>
    <t>市立飾磨</t>
  </si>
  <si>
    <t>豊岡総合</t>
    <rPh sb="0" eb="1">
      <t>トヨ</t>
    </rPh>
    <phoneticPr fontId="7"/>
  </si>
  <si>
    <t>龍野北</t>
    <rPh sb="0" eb="2">
      <t>タツノ</t>
    </rPh>
    <rPh sb="2" eb="3">
      <t>キタ</t>
    </rPh>
    <phoneticPr fontId="5"/>
  </si>
  <si>
    <t>姫路海城</t>
    <rPh sb="0" eb="2">
      <t>ヒメジ</t>
    </rPh>
    <rPh sb="2" eb="3">
      <t>ウミ</t>
    </rPh>
    <rPh sb="3" eb="4">
      <t>シロ</t>
    </rPh>
    <phoneticPr fontId="4"/>
  </si>
  <si>
    <t>播磨福崎</t>
    <rPh sb="0" eb="2">
      <t>ハリマ</t>
    </rPh>
    <rPh sb="2" eb="4">
      <t>フクサキ</t>
    </rPh>
    <phoneticPr fontId="7"/>
  </si>
  <si>
    <t>東洋大附姫路</t>
  </si>
  <si>
    <t>市川</t>
  </si>
  <si>
    <t>近大附豊岡</t>
  </si>
  <si>
    <t>生野学園</t>
  </si>
  <si>
    <t>淳心学院</t>
  </si>
  <si>
    <t>自由ヶ丘</t>
    <rPh sb="0" eb="2">
      <t>ジユウ</t>
    </rPh>
    <rPh sb="3" eb="4">
      <t>オカ</t>
    </rPh>
    <phoneticPr fontId="5"/>
  </si>
  <si>
    <t>姫路女学院</t>
    <rPh sb="0" eb="2">
      <t>ヒメジ</t>
    </rPh>
    <rPh sb="2" eb="5">
      <t>ジョガクイン</t>
    </rPh>
    <phoneticPr fontId="4"/>
  </si>
  <si>
    <t>賢明女子学院</t>
  </si>
  <si>
    <t>日ノ本学園</t>
  </si>
  <si>
    <t>４地区その他の学校</t>
    <rPh sb="1" eb="3">
      <t>チク</t>
    </rPh>
    <phoneticPr fontId="5"/>
  </si>
  <si>
    <t>2025年度　兵庫県高等学校文化連盟加盟登録校</t>
    <rPh sb="4" eb="6">
      <t>ネンド</t>
    </rPh>
    <rPh sb="7" eb="10">
      <t>ヒョウゴケン</t>
    </rPh>
    <rPh sb="10" eb="12">
      <t>コウトウ</t>
    </rPh>
    <rPh sb="12" eb="14">
      <t>ガッコウ</t>
    </rPh>
    <rPh sb="14" eb="16">
      <t>ブンカ</t>
    </rPh>
    <rPh sb="16" eb="18">
      <t>レンメイ</t>
    </rPh>
    <rPh sb="18" eb="20">
      <t>カメイ</t>
    </rPh>
    <rPh sb="20" eb="22">
      <t>トウロク</t>
    </rPh>
    <rPh sb="22" eb="23">
      <t>コウ</t>
    </rPh>
    <phoneticPr fontId="4"/>
  </si>
  <si>
    <t>5月30日時点</t>
    <rPh sb="1" eb="2">
      <t>ガツ</t>
    </rPh>
    <rPh sb="4" eb="7">
      <t>ニチジテン</t>
    </rPh>
    <phoneticPr fontId="4"/>
  </si>
  <si>
    <t>兵庫県立神戸高等学校</t>
  </si>
  <si>
    <t>兵庫県立西宮南高等学校</t>
  </si>
  <si>
    <t>兵庫県立農業高等学校　全日制課程</t>
  </si>
  <si>
    <t>兵庫県立御影高等学校</t>
  </si>
  <si>
    <t>兵庫県立西宮今津高等学校</t>
  </si>
  <si>
    <t>兵庫県立播磨農業高等学校</t>
  </si>
  <si>
    <t>兵庫県立東灘高等学校</t>
  </si>
  <si>
    <t>兵庫県立西宮甲山高等学校</t>
  </si>
  <si>
    <t>兵庫県立東播工業高等学校</t>
  </si>
  <si>
    <t>兵庫県立兵庫高等学校</t>
  </si>
  <si>
    <t>兵庫県立宝塚高等学校</t>
  </si>
  <si>
    <t>兵庫県立小野工業高等学校</t>
  </si>
  <si>
    <t>兵庫県立夢野台高等学校</t>
  </si>
  <si>
    <t>兵庫県立宝塚東高等学校</t>
  </si>
  <si>
    <t>兵庫県立錦城高等学校</t>
  </si>
  <si>
    <t>兵庫県立神戸鈴蘭台高等学校</t>
  </si>
  <si>
    <t>兵庫県立宝塚西高等学校</t>
  </si>
  <si>
    <t>明石市立明石商業高等学校</t>
  </si>
  <si>
    <t>兵庫県立神戸甲北高等学校</t>
  </si>
  <si>
    <t>兵庫県立宝塚北高等学校</t>
  </si>
  <si>
    <t>白陵高等学校</t>
  </si>
  <si>
    <t>兵庫県立神戸北高等学校</t>
  </si>
  <si>
    <t>兵庫県立芦屋高等学校</t>
  </si>
  <si>
    <t>兵庫県立姫路東高等学校</t>
  </si>
  <si>
    <t>兵庫県立長田高等学校</t>
  </si>
  <si>
    <t>兵庫県立国際高等学校</t>
  </si>
  <si>
    <t>兵庫県立姫路西高等学校</t>
  </si>
  <si>
    <t>兵庫県立星陵高等学校</t>
  </si>
  <si>
    <t>兵庫県立芦屋国際中等教育学校</t>
  </si>
  <si>
    <t>兵庫県立姫路南高等学校</t>
  </si>
  <si>
    <t>兵庫県立舞子高等学校</t>
  </si>
  <si>
    <t>兵庫県立尼崎工業高等学校</t>
  </si>
  <si>
    <t>兵庫県立網干高等学校</t>
  </si>
  <si>
    <t>兵庫県立北須磨高等学校</t>
  </si>
  <si>
    <t>兵庫県立西宮香風高等学校</t>
  </si>
  <si>
    <t>兵庫県立姫路別所高等学校</t>
  </si>
  <si>
    <t>兵庫県立須磨東高等学校</t>
  </si>
  <si>
    <t>兵庫県立阪神昆陽高等学校</t>
  </si>
  <si>
    <t>兵庫県立姫路飾西高等学校</t>
  </si>
  <si>
    <t>兵庫県立須磨友が丘高等学校</t>
  </si>
  <si>
    <t>兵庫県立阪神昆陽特別支援学校</t>
  </si>
  <si>
    <t>兵庫県立福崎高等学校</t>
  </si>
  <si>
    <t>兵庫県立伊川谷高等学校</t>
  </si>
  <si>
    <t>尼崎市立尼崎高等学校</t>
  </si>
  <si>
    <t>兵庫県立神崎高等学校</t>
  </si>
  <si>
    <t>兵庫県立伊川谷北高等学校</t>
  </si>
  <si>
    <t>尼崎市立尼崎双星高等学校</t>
    <rPh sb="8" eb="10">
      <t>コウトウ</t>
    </rPh>
    <rPh sb="10" eb="12">
      <t>ガッコウ</t>
    </rPh>
    <phoneticPr fontId="3"/>
  </si>
  <si>
    <t>兵庫県立香寺高等学校</t>
  </si>
  <si>
    <t>兵庫県立神戸高塚高等学校</t>
  </si>
  <si>
    <t>西宮市立西宮高等学校</t>
  </si>
  <si>
    <t>兵庫県立夢前高等学校</t>
  </si>
  <si>
    <t>兵庫県立兵庫工業高等学校</t>
  </si>
  <si>
    <t>西宮市立西宮東高等学校</t>
  </si>
  <si>
    <t>兵庫県立龍野高等学校</t>
  </si>
  <si>
    <t>兵庫県立神戸商業高等学校</t>
  </si>
  <si>
    <t>伊丹市立伊丹高等学校</t>
  </si>
  <si>
    <t>兵庫県立龍野北高等学校　全日制課程</t>
    <rPh sb="12" eb="15">
      <t>ゼンニチセイ</t>
    </rPh>
    <rPh sb="15" eb="17">
      <t>カテイ</t>
    </rPh>
    <phoneticPr fontId="3"/>
  </si>
  <si>
    <t>兵庫県立湊川高等学校</t>
  </si>
  <si>
    <t>尼崎市立琴ノ浦高等学校</t>
  </si>
  <si>
    <t>兵庫県立太子高等学校</t>
  </si>
  <si>
    <t>兵庫県立青雲高等学校</t>
  </si>
  <si>
    <t>武庫川女子大学附属高等学校</t>
  </si>
  <si>
    <t>兵庫県立相生高等学校</t>
  </si>
  <si>
    <t>兵庫県立視覚特別支援学校</t>
  </si>
  <si>
    <t>甲子園学院高等学校</t>
  </si>
  <si>
    <t>兵庫県立赤穂高等学校　全日制課程</t>
    <rPh sb="11" eb="14">
      <t>ゼンニチセイ</t>
    </rPh>
    <rPh sb="14" eb="16">
      <t>カテイ</t>
    </rPh>
    <phoneticPr fontId="3"/>
  </si>
  <si>
    <t>兵庫県立長田商業高等学校</t>
    <rPh sb="0" eb="4">
      <t>ヒョウゴケンリツ</t>
    </rPh>
    <rPh sb="4" eb="6">
      <t>ナガタ</t>
    </rPh>
    <rPh sb="6" eb="8">
      <t>ショウギョウ</t>
    </rPh>
    <rPh sb="8" eb="10">
      <t>コウトウ</t>
    </rPh>
    <rPh sb="10" eb="12">
      <t>ガッコウ</t>
    </rPh>
    <phoneticPr fontId="3"/>
  </si>
  <si>
    <t>甲陽学院高等学校</t>
  </si>
  <si>
    <t>兵庫県立赤穂高等学校　定時制課程</t>
  </si>
  <si>
    <t>神戸市立科学技術高等学校</t>
  </si>
  <si>
    <t>関西学院高等部</t>
  </si>
  <si>
    <t>兵庫県立上郡高等学校</t>
  </si>
  <si>
    <t>神戸市立神戸工科高等学校</t>
  </si>
  <si>
    <t>報徳学園高等学校</t>
  </si>
  <si>
    <t>兵庫県立佐用高等学校</t>
  </si>
  <si>
    <t>神戸市立六甲アイランド高等学校</t>
  </si>
  <si>
    <t>仁川学院高等学校</t>
  </si>
  <si>
    <t>兵庫県立山崎高等学校</t>
  </si>
  <si>
    <t>神戸市立葺合高等学校</t>
  </si>
  <si>
    <t>甲南高等学校</t>
  </si>
  <si>
    <t>兵庫県立伊和高等学校</t>
  </si>
  <si>
    <t>神戸市立神港橘高等学校</t>
  </si>
  <si>
    <t>園田学園高等学校</t>
  </si>
  <si>
    <t>兵庫県立家島高等学校</t>
  </si>
  <si>
    <t>神戸市立須磨翔風高等学校</t>
  </si>
  <si>
    <t>芦屋学園高等学校</t>
  </si>
  <si>
    <t>兵庫県立姫路工業高等学校</t>
  </si>
  <si>
    <t>神戸市立摩耶兵庫高等学校</t>
  </si>
  <si>
    <t>雲雀丘学園高等学校</t>
  </si>
  <si>
    <t>兵庫県立飾磨工業高等学校　全日制課程</t>
    <rPh sb="16" eb="18">
      <t>カテイ</t>
    </rPh>
    <phoneticPr fontId="3"/>
  </si>
  <si>
    <t>神戸市立楠高等学校</t>
  </si>
  <si>
    <t>神戸女学院高等学部</t>
  </si>
  <si>
    <t>兵庫県立飾磨工業高等学校　多部制課程</t>
    <rPh sb="16" eb="18">
      <t>カテイ</t>
    </rPh>
    <phoneticPr fontId="3"/>
  </si>
  <si>
    <t>灘高等学校</t>
  </si>
  <si>
    <t>百合学院高等学校</t>
  </si>
  <si>
    <t>兵庫県立相生産業高等学校</t>
  </si>
  <si>
    <t>甲南女子高等学校</t>
  </si>
  <si>
    <t>兵庫県立柏原高等学校</t>
  </si>
  <si>
    <t>兵庫県立姫路商業高等学校</t>
  </si>
  <si>
    <t>松蔭高等学校</t>
  </si>
  <si>
    <t>兵庫県立篠山鳳鳴高等学校</t>
  </si>
  <si>
    <t>兵庫県立大学附属高等学校</t>
  </si>
  <si>
    <t>神戸龍谷高等学校</t>
  </si>
  <si>
    <t>兵庫県立有馬高等学校 全日制課程</t>
    <rPh sb="11" eb="14">
      <t>ゼンニチセイ</t>
    </rPh>
    <rPh sb="14" eb="16">
      <t>カテイ</t>
    </rPh>
    <phoneticPr fontId="3"/>
  </si>
  <si>
    <t>兵庫県立姫路北高等学校</t>
  </si>
  <si>
    <t>神港学園高等学校</t>
  </si>
  <si>
    <t>兵庫県立北摂三田高等学校</t>
  </si>
  <si>
    <t>姫路市立姫路高等学校</t>
  </si>
  <si>
    <t>神戸山手グローバル高等学校</t>
  </si>
  <si>
    <t>兵庫県立氷上西高等学校</t>
    <rPh sb="6" eb="7">
      <t>ニシ</t>
    </rPh>
    <phoneticPr fontId="3"/>
  </si>
  <si>
    <t>姫路市立琴丘高等学校</t>
  </si>
  <si>
    <t>親和女子高等学校</t>
  </si>
  <si>
    <t>兵庫県立氷上高等学校</t>
  </si>
  <si>
    <t>姫路市立飾磨高等学校</t>
  </si>
  <si>
    <t>神戸学院大学附属高等学校</t>
  </si>
  <si>
    <t>兵庫県立氷上特別支援学校</t>
  </si>
  <si>
    <t>淳心学院高等学校</t>
  </si>
  <si>
    <t>神戸弘陵学園高等学校</t>
  </si>
  <si>
    <t>兵庫県立三田西陵高等学校</t>
  </si>
  <si>
    <t>東洋大学附属姫路高等学校</t>
  </si>
  <si>
    <t>神戸常盤女子高等学校</t>
  </si>
  <si>
    <t>兵庫県立三田祥雲館高等学校</t>
  </si>
  <si>
    <t>賢明女子学院高等学校</t>
  </si>
  <si>
    <t>育英高等学校</t>
  </si>
  <si>
    <t>兵庫県立篠山産業高等学校</t>
  </si>
  <si>
    <t>日ノ本学園高等学校</t>
  </si>
  <si>
    <t>須磨学園高等学校</t>
  </si>
  <si>
    <t>兵庫県立篠山東雲高等学校</t>
  </si>
  <si>
    <t>市川高等学校</t>
  </si>
  <si>
    <t>啓明学院高等学校</t>
  </si>
  <si>
    <t>兵庫県立高等特別支援学校</t>
    <rPh sb="0" eb="4">
      <t>ヒョウゴケンリツ</t>
    </rPh>
    <rPh sb="4" eb="6">
      <t>コウトウ</t>
    </rPh>
    <rPh sb="6" eb="10">
      <t>トクベツシエン</t>
    </rPh>
    <rPh sb="10" eb="12">
      <t>ガッコウ</t>
    </rPh>
    <phoneticPr fontId="2"/>
  </si>
  <si>
    <t>姫路女学院高等学校</t>
    <rPh sb="0" eb="2">
      <t>ヒメジ</t>
    </rPh>
    <rPh sb="2" eb="5">
      <t>ジョガクイン</t>
    </rPh>
    <rPh sb="5" eb="7">
      <t>コウトウ</t>
    </rPh>
    <rPh sb="7" eb="9">
      <t>ガッコウ</t>
    </rPh>
    <phoneticPr fontId="3"/>
  </si>
  <si>
    <t>神戸国際大学附属高等学校</t>
  </si>
  <si>
    <t>三田松聖高等学校</t>
  </si>
  <si>
    <t>兵庫県立豊岡高等学校　全日制課程</t>
  </si>
  <si>
    <t>滝川第二高等学校</t>
  </si>
  <si>
    <t>三田学園高等学校</t>
  </si>
  <si>
    <t>兵庫県立日高高等学校</t>
  </si>
  <si>
    <t>神戸野田高等学校</t>
  </si>
  <si>
    <t>兵庫県立明石高等学校</t>
  </si>
  <si>
    <t>兵庫県立出石高等学校</t>
  </si>
  <si>
    <t>神戸第一高等学校</t>
  </si>
  <si>
    <t>兵庫県立明石南高等学校</t>
  </si>
  <si>
    <t>兵庫県立香住高等学校</t>
  </si>
  <si>
    <t>兵庫大学附属須磨ノ浦高等学校</t>
  </si>
  <si>
    <t>兵庫県立明石北高等学校</t>
  </si>
  <si>
    <t>兵庫県立浜坂高等学校</t>
  </si>
  <si>
    <t>神戸海星女子学院高等学校</t>
  </si>
  <si>
    <t>兵庫県立明石西高等学校</t>
  </si>
  <si>
    <t>兵庫県立村岡高等学校</t>
  </si>
  <si>
    <t>神戸大学附属中等教育学校</t>
  </si>
  <si>
    <t>兵庫県立明石清水高等学校</t>
  </si>
  <si>
    <t>兵庫県立八鹿高等学校</t>
  </si>
  <si>
    <t>滝川高等学校</t>
  </si>
  <si>
    <t>兵庫県立明石城西高等学校</t>
  </si>
  <si>
    <t>兵庫県立生野高等学校</t>
  </si>
  <si>
    <t>神戸星城高等学校</t>
  </si>
  <si>
    <t>兵庫県立加古川東高等学校</t>
  </si>
  <si>
    <t>兵庫県立但馬農業高等学校</t>
  </si>
  <si>
    <t>六甲学院高等学校</t>
  </si>
  <si>
    <t>兵庫県立加古川西高等学校</t>
  </si>
  <si>
    <t>兵庫県立豊岡総合高等学校</t>
  </si>
  <si>
    <t>夙川高等学校</t>
  </si>
  <si>
    <t>兵庫県立加古川南高等学校</t>
  </si>
  <si>
    <t>兵庫県立和田山高等学校</t>
    <rPh sb="0" eb="2">
      <t>ヒョウゴ</t>
    </rPh>
    <rPh sb="2" eb="4">
      <t>ケンリツ</t>
    </rPh>
    <rPh sb="4" eb="7">
      <t>ワダヤマ</t>
    </rPh>
    <rPh sb="7" eb="9">
      <t>コウトウ</t>
    </rPh>
    <rPh sb="9" eb="11">
      <t>ガッコウ</t>
    </rPh>
    <phoneticPr fontId="3"/>
  </si>
  <si>
    <t>愛徳学園高等学校</t>
  </si>
  <si>
    <t>兵庫県立加古川北高等学校</t>
  </si>
  <si>
    <t>近畿大学附属豊岡高等学校</t>
    <rPh sb="0" eb="2">
      <t>キンキ</t>
    </rPh>
    <rPh sb="2" eb="4">
      <t>ダイガク</t>
    </rPh>
    <rPh sb="4" eb="6">
      <t>フゾク</t>
    </rPh>
    <rPh sb="6" eb="8">
      <t>トヨオカ</t>
    </rPh>
    <rPh sb="8" eb="10">
      <t>コウトウ</t>
    </rPh>
    <rPh sb="10" eb="12">
      <t>ガッコウ</t>
    </rPh>
    <phoneticPr fontId="3"/>
  </si>
  <si>
    <t>兵庫県立尼崎高等学校</t>
  </si>
  <si>
    <t>兵庫県立高砂高等学校</t>
  </si>
  <si>
    <t>兵庫県立洲本高等学校　全日制課程</t>
    <rPh sb="11" eb="14">
      <t>ゼンニチセイ</t>
    </rPh>
    <rPh sb="14" eb="16">
      <t>カテイ</t>
    </rPh>
    <phoneticPr fontId="3"/>
  </si>
  <si>
    <t>兵庫県立尼崎北高等学校</t>
  </si>
  <si>
    <t>兵庫県立高砂南高等学校</t>
  </si>
  <si>
    <t>兵庫県立津名高等学校</t>
  </si>
  <si>
    <t>兵庫県立尼崎西高等学校</t>
  </si>
  <si>
    <t>兵庫県立松陽高等学校　全日制課程</t>
    <rPh sb="11" eb="14">
      <t>ゼンニチセイ</t>
    </rPh>
    <rPh sb="14" eb="16">
      <t>カテイ</t>
    </rPh>
    <phoneticPr fontId="3"/>
  </si>
  <si>
    <t>兵庫県立淡路三原高等学校</t>
  </si>
  <si>
    <t>兵庫県立尼崎小田高等学校</t>
  </si>
  <si>
    <t>兵庫県立松陽高等学校　定時制課程</t>
    <rPh sb="11" eb="14">
      <t>テイジセイ</t>
    </rPh>
    <rPh sb="14" eb="16">
      <t>カテイ</t>
    </rPh>
    <phoneticPr fontId="3"/>
  </si>
  <si>
    <t>兵庫県立淡路高等学校</t>
  </si>
  <si>
    <t>兵庫県立尼崎稲園高等学校</t>
  </si>
  <si>
    <t>兵庫県立東播磨高等学校</t>
  </si>
  <si>
    <t>兵庫県立洲本実業高等学校</t>
  </si>
  <si>
    <t>兵庫県立武庫荘総合高等学校</t>
  </si>
  <si>
    <t>兵庫県立播磨南高等学校</t>
  </si>
  <si>
    <t>蒼開高等学校</t>
  </si>
  <si>
    <t>兵庫県立伊丹高等学校</t>
  </si>
  <si>
    <t>兵庫県立西脇高等学校</t>
  </si>
  <si>
    <t>第一学院高等学校養父校</t>
  </si>
  <si>
    <t>兵庫県立伊丹西高等学校</t>
  </si>
  <si>
    <t>兵庫県立西脇工業高等学校</t>
  </si>
  <si>
    <t>ＡＩＥ国際高等学校</t>
  </si>
  <si>
    <t>兵庫県立伊丹北高等学校</t>
  </si>
  <si>
    <t>兵庫県立西脇北高等学校</t>
    <rPh sb="0" eb="4">
      <t>ヒョウゴケンリツ</t>
    </rPh>
    <rPh sb="4" eb="6">
      <t>ニシワキ</t>
    </rPh>
    <rPh sb="6" eb="7">
      <t>キタ</t>
    </rPh>
    <rPh sb="7" eb="9">
      <t>コウトウ</t>
    </rPh>
    <rPh sb="9" eb="11">
      <t>ガッコウ</t>
    </rPh>
    <phoneticPr fontId="3"/>
  </si>
  <si>
    <t>兵庫県立北神戸総合高等学校</t>
  </si>
  <si>
    <t>兵庫県立川西緑台高等学校</t>
  </si>
  <si>
    <t>兵庫県立多可高等学校</t>
  </si>
  <si>
    <t>兵庫県立神戸学園都市高等学校</t>
  </si>
  <si>
    <t>兵庫県立川西明峰高等学校</t>
  </si>
  <si>
    <t>兵庫県立社高等学校</t>
  </si>
  <si>
    <t>兵庫県立西宮苦楽園高等学校</t>
  </si>
  <si>
    <t>兵庫県立川西北陵高等学校</t>
  </si>
  <si>
    <t>兵庫県立北条高等学校</t>
  </si>
  <si>
    <t>兵庫県立三木総合高等学校</t>
  </si>
  <si>
    <t>兵庫県立猪名川高等学校</t>
  </si>
  <si>
    <t>兵庫県立小野高等学校</t>
  </si>
  <si>
    <t>兵庫県立姫路海城高等学校</t>
  </si>
  <si>
    <t>兵庫県立西宮高等学校</t>
  </si>
  <si>
    <t>兵庫県立三木高等学校</t>
  </si>
  <si>
    <t>兵庫県立播磨福崎高等学校</t>
  </si>
  <si>
    <t>兵庫県立鳴尾高等学校</t>
  </si>
  <si>
    <t>兵庫県立三木東高等学校</t>
  </si>
  <si>
    <t>兵庫県立西宮北高等学校</t>
  </si>
  <si>
    <t>兵庫県立三木北高等学校</t>
  </si>
  <si>
    <t>地区番号</t>
    <rPh sb="0" eb="2">
      <t>チク</t>
    </rPh>
    <rPh sb="2" eb="4">
      <t>バンゴウ</t>
    </rPh>
    <phoneticPr fontId="3"/>
  </si>
  <si>
    <t>顧問携帯</t>
    <rPh sb="0" eb="2">
      <t>コモン</t>
    </rPh>
    <rPh sb="2" eb="4">
      <t>ケイタイ</t>
    </rPh>
    <phoneticPr fontId="3"/>
  </si>
  <si>
    <t>顧問番号</t>
    <rPh sb="0" eb="4">
      <t>コモンバンゴウ</t>
    </rPh>
    <phoneticPr fontId="3"/>
  </si>
  <si>
    <t>顧問名前</t>
    <rPh sb="0" eb="2">
      <t>コモン</t>
    </rPh>
    <phoneticPr fontId="3"/>
  </si>
  <si>
    <t>メール</t>
    <phoneticPr fontId="3"/>
  </si>
  <si>
    <t>携帯</t>
    <rPh sb="0" eb="2">
      <t>ケイタイ</t>
    </rPh>
    <phoneticPr fontId="3"/>
  </si>
  <si>
    <t>内容</t>
    <rPh sb="0" eb="2">
      <t>ナイヨウ</t>
    </rPh>
    <phoneticPr fontId="3"/>
  </si>
  <si>
    <t>出場・代表者名</t>
    <rPh sb="0" eb="2">
      <t>シュツジョウ</t>
    </rPh>
    <rPh sb="3" eb="5">
      <t>ダイヒョウ</t>
    </rPh>
    <rPh sb="5" eb="6">
      <t>シャ</t>
    </rPh>
    <rPh sb="6" eb="7">
      <t>メイ</t>
    </rPh>
    <phoneticPr fontId="3"/>
  </si>
  <si>
    <t>番組よみがな</t>
    <rPh sb="0" eb="2">
      <t>バングミ</t>
    </rPh>
    <phoneticPr fontId="3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</si>
  <si>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/>
  </si>
  <si>
    <t>朗読作品</t>
    <rPh sb="0" eb="2">
      <t>ロウドク</t>
    </rPh>
    <rPh sb="2" eb="4">
      <t>サクヒn</t>
    </rPh>
    <phoneticPr fontId="4"/>
  </si>
  <si>
    <t>回</t>
    <rPh sb="0" eb="1">
      <t>カイ</t>
    </rPh>
    <phoneticPr fontId="3"/>
  </si>
  <si>
    <t>→NHK杯</t>
    <rPh sb="4" eb="5">
      <t>ハイ</t>
    </rPh>
    <phoneticPr fontId="3"/>
  </si>
  <si>
    <t>データ〆切</t>
    <rPh sb="3" eb="5">
      <t>シメキリ</t>
    </rPh>
    <phoneticPr fontId="3"/>
  </si>
  <si>
    <t>織田作之助</t>
    <rPh sb="0" eb="5">
      <t>オダサクン</t>
    </rPh>
    <phoneticPr fontId="4"/>
  </si>
  <si>
    <t>夫婦善哉</t>
    <rPh sb="0" eb="4">
      <t>メオトズ</t>
    </rPh>
    <phoneticPr fontId="4"/>
  </si>
  <si>
    <t>新潮文庫</t>
    <rPh sb="0" eb="4">
      <t>シンチョウブンコ</t>
    </rPh>
    <phoneticPr fontId="4"/>
  </si>
  <si>
    <t>郵送〆切</t>
    <rPh sb="0" eb="4">
      <t>ユウソウシメキリ</t>
    </rPh>
    <phoneticPr fontId="4"/>
  </si>
  <si>
    <t>三國万里子</t>
    <rPh sb="0" eb="5">
      <t>ミクニマリコ</t>
    </rPh>
    <phoneticPr fontId="4"/>
  </si>
  <si>
    <t>編めば編むほどわたしはわたしになっていった</t>
    <rPh sb="0" eb="1">
      <t xml:space="preserve">アメバアムホド </t>
    </rPh>
    <phoneticPr fontId="4"/>
  </si>
  <si>
    <t>新潮文庫</t>
    <rPh sb="0" eb="1">
      <t>シンチョウブンコ</t>
    </rPh>
    <phoneticPr fontId="4"/>
  </si>
  <si>
    <t>県市私</t>
    <rPh sb="0" eb="1">
      <t>ケン</t>
    </rPh>
    <rPh sb="1" eb="2">
      <t>シ</t>
    </rPh>
    <rPh sb="2" eb="3">
      <t>シ</t>
    </rPh>
    <phoneticPr fontId="3"/>
  </si>
  <si>
    <t>出欠</t>
    <rPh sb="0" eb="2">
      <t>シュッケツ</t>
    </rPh>
    <phoneticPr fontId="3"/>
  </si>
  <si>
    <t>原田マハ</t>
    <rPh sb="0" eb="2">
      <t>ハラダ</t>
    </rPh>
    <phoneticPr fontId="4"/>
  </si>
  <si>
    <t>リーチ先生</t>
  </si>
  <si>
    <t>集英社文庫</t>
    <rPh sb="0" eb="5">
      <t>シュウエイ</t>
    </rPh>
    <phoneticPr fontId="4"/>
  </si>
  <si>
    <t>　</t>
    <phoneticPr fontId="3"/>
  </si>
  <si>
    <t>セアラ・オーン・ジュリエット</t>
    <phoneticPr fontId="4"/>
  </si>
  <si>
    <t>とんがりモミの木の郷</t>
  </si>
  <si>
    <t>岩波文庫</t>
    <rPh sb="0" eb="4">
      <t>イワナミ</t>
    </rPh>
    <phoneticPr fontId="4"/>
  </si>
  <si>
    <t>市立</t>
    <rPh sb="0" eb="2">
      <t>シリツ</t>
    </rPh>
    <phoneticPr fontId="3"/>
  </si>
  <si>
    <t>〇</t>
    <phoneticPr fontId="3"/>
  </si>
  <si>
    <t>源氏物語</t>
    <rPh sb="0" eb="4">
      <t>ゲンジモノガタリ</t>
    </rPh>
    <phoneticPr fontId="4"/>
  </si>
  <si>
    <t>私立</t>
    <rPh sb="0" eb="2">
      <t>シリツ</t>
    </rPh>
    <phoneticPr fontId="3"/>
  </si>
  <si>
    <t>Nコン実績</t>
    <phoneticPr fontId="4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</si>
  <si>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5"/>
  </si>
  <si>
    <t>略称</t>
    <rPh sb="0" eb="2">
      <t>リャクショウ</t>
    </rPh>
    <phoneticPr fontId="5"/>
  </si>
  <si>
    <t>アナ</t>
  </si>
  <si>
    <t>朗読</t>
    <rPh sb="0" eb="2">
      <t>ロウドク</t>
    </rPh>
    <phoneticPr fontId="5"/>
  </si>
  <si>
    <t>個人部門
エントリー
人数</t>
    <rPh sb="0" eb="2">
      <t>コジン</t>
    </rPh>
    <rPh sb="2" eb="4">
      <t>ブモン</t>
    </rPh>
    <rPh sb="11" eb="13">
      <t>ニンズウ</t>
    </rPh>
    <phoneticPr fontId="5"/>
  </si>
  <si>
    <t>判定</t>
    <rPh sb="0" eb="2">
      <t>ハンテイ</t>
    </rPh>
    <phoneticPr fontId="3"/>
  </si>
  <si>
    <t>祥雲館</t>
  </si>
  <si>
    <t>柏原</t>
    <rPh sb="0" eb="2">
      <t>カイバラ</t>
    </rPh>
    <phoneticPr fontId="3"/>
  </si>
  <si>
    <t>西宮苦楽園</t>
  </si>
  <si>
    <t>武庫川女子大学附属</t>
  </si>
  <si>
    <t>葺合</t>
  </si>
  <si>
    <t>須磨翔風</t>
  </si>
  <si>
    <t>神港橘</t>
  </si>
  <si>
    <t>北神戸総合</t>
  </si>
  <si>
    <t>学園都市</t>
  </si>
  <si>
    <t>神戸山手グローバル</t>
  </si>
  <si>
    <t>神戸常盤</t>
  </si>
  <si>
    <t>淡路三原</t>
  </si>
  <si>
    <t>県立大附属</t>
  </si>
  <si>
    <t>龍野北</t>
  </si>
  <si>
    <t>姫路海稜</t>
  </si>
  <si>
    <t>播磨福崎</t>
  </si>
  <si>
    <t>姫路女学院</t>
  </si>
  <si>
    <t>淳心学院</t>
    <phoneticPr fontId="7"/>
  </si>
  <si>
    <t>賢明女子学院</t>
    <phoneticPr fontId="7"/>
  </si>
  <si>
    <t>４地区その他の学校</t>
    <rPh sb="1" eb="3">
      <t>チク</t>
    </rPh>
    <phoneticPr fontId="7"/>
  </si>
  <si>
    <t>訂正欄</t>
    <rPh sb="0" eb="2">
      <t>テイセイ</t>
    </rPh>
    <rPh sb="2" eb="3">
      <t>ラン</t>
    </rPh>
    <phoneticPr fontId="3"/>
  </si>
  <si>
    <t>R7年度登録完了校</t>
    <rPh sb="2" eb="4">
      <t>ネンド</t>
    </rPh>
    <rPh sb="4" eb="6">
      <t>トウロク</t>
    </rPh>
    <rPh sb="6" eb="8">
      <t>カンリョウ</t>
    </rPh>
    <rPh sb="8" eb="9">
      <t>コウ</t>
    </rPh>
    <phoneticPr fontId="43"/>
  </si>
  <si>
    <t/>
  </si>
  <si>
    <t>学校電話番号</t>
    <rPh sb="0" eb="2">
      <t>ガッコウ</t>
    </rPh>
    <rPh sb="2" eb="4">
      <t>デンワ</t>
    </rPh>
    <rPh sb="4" eb="6">
      <t>バンゴウ</t>
    </rPh>
    <phoneticPr fontId="2"/>
  </si>
  <si>
    <t>学校FAX番号</t>
    <rPh sb="0" eb="2">
      <t>ガッコウ</t>
    </rPh>
    <rPh sb="5" eb="7">
      <t>バンゴウ</t>
    </rPh>
    <phoneticPr fontId="2"/>
  </si>
  <si>
    <t>学校郵便番号</t>
    <rPh sb="0" eb="2">
      <t>ガッコウ</t>
    </rPh>
    <rPh sb="2" eb="4">
      <t>ユウビン</t>
    </rPh>
    <rPh sb="4" eb="6">
      <t>バンゴウ</t>
    </rPh>
    <phoneticPr fontId="2"/>
  </si>
  <si>
    <t>学校住所</t>
    <rPh sb="0" eb="2">
      <t>ガッコウ</t>
    </rPh>
    <rPh sb="2" eb="4">
      <t>ジュウショ</t>
    </rPh>
    <phoneticPr fontId="2"/>
  </si>
  <si>
    <t>06-6488-5335</t>
  </si>
  <si>
    <t>06-6488-5337</t>
  </si>
  <si>
    <t>660-0802</t>
  </si>
  <si>
    <t>尼崎市長洲中通２丁目１７番４６号</t>
  </si>
  <si>
    <t>06-6422-0271</t>
  </si>
  <si>
    <t>06-6422-0272</t>
  </si>
  <si>
    <t>661-0981</t>
  </si>
  <si>
    <t>尼崎市猪名寺３丁目１番１号</t>
  </si>
  <si>
    <t>06-6421-0132</t>
  </si>
  <si>
    <t>06-6421-0154</t>
  </si>
  <si>
    <t>661-0002</t>
  </si>
  <si>
    <t>尼崎市塚口町5-40-1</t>
  </si>
  <si>
    <t>06-6417-5021</t>
  </si>
  <si>
    <t>06-6417-5023</t>
  </si>
  <si>
    <t>660-0076</t>
  </si>
  <si>
    <t>尼崎市大島2丁目34番1号</t>
  </si>
  <si>
    <t>072-782-2065</t>
  </si>
  <si>
    <t>072-782-3349</t>
  </si>
  <si>
    <t>664-0012</t>
  </si>
  <si>
    <t>伊丹市緑ヶ丘７丁目３１番１</t>
  </si>
  <si>
    <t>072-779-4651</t>
  </si>
  <si>
    <t>072-779-4659</t>
  </si>
  <si>
    <t>664-0006</t>
  </si>
  <si>
    <t>伊丹市鴻池7丁目2番1号</t>
  </si>
  <si>
    <t>072-777-3711</t>
  </si>
  <si>
    <t>072-777-3712</t>
  </si>
  <si>
    <t>664-0025</t>
  </si>
  <si>
    <t>伊丹市奥畑３丁目５番地</t>
  </si>
  <si>
    <t>072-793-0361</t>
  </si>
  <si>
    <t>072-793-0520</t>
  </si>
  <si>
    <t>666-0115</t>
  </si>
  <si>
    <t>川西市向陽台１丁目８</t>
  </si>
  <si>
    <t>072-757-8826</t>
  </si>
  <si>
    <t>072-757-8827</t>
  </si>
  <si>
    <t>666-0006</t>
  </si>
  <si>
    <t>川西市萩原台西2丁目３２４番地</t>
  </si>
  <si>
    <t>072-794-7411</t>
  </si>
  <si>
    <t>072-794-7412</t>
  </si>
  <si>
    <t>666-0157</t>
  </si>
  <si>
    <t>川西市緑が丘２丁目１４番１号</t>
  </si>
  <si>
    <t>072-766-0101</t>
  </si>
  <si>
    <t>072-766-0103</t>
  </si>
  <si>
    <t>666-0233</t>
  </si>
  <si>
    <t>川辺郡猪名川町紫合字新林4-4</t>
  </si>
  <si>
    <t>0798-52-0185</t>
  </si>
  <si>
    <t>0798-52-0187</t>
  </si>
  <si>
    <t>662-0813</t>
  </si>
  <si>
    <t>西宮市上甲東園2丁目4番32号</t>
  </si>
  <si>
    <t>0798-47-1324</t>
  </si>
  <si>
    <t>0798-47-1326</t>
  </si>
  <si>
    <t>663-8182</t>
  </si>
  <si>
    <t>西宮市学文殿町2-1-60</t>
  </si>
  <si>
    <t>0798-71-1301</t>
  </si>
  <si>
    <t>0798-71-1302</t>
  </si>
  <si>
    <t>662-0082</t>
  </si>
  <si>
    <t>西宮市苦楽園二番町16-80</t>
  </si>
  <si>
    <t>0798-45-2043</t>
  </si>
  <si>
    <t>0798-45-2056</t>
  </si>
  <si>
    <t>663-8141</t>
  </si>
  <si>
    <t>西宮市高須町２丁目１－４３</t>
  </si>
  <si>
    <t>0798-45-1941</t>
  </si>
  <si>
    <t>0798-45-1942</t>
  </si>
  <si>
    <t>663-8154</t>
  </si>
  <si>
    <t>西宮市浜甲子園4-1-5</t>
  </si>
  <si>
    <t>0797-71-0345</t>
  </si>
  <si>
    <t>0797-71-0347</t>
  </si>
  <si>
    <t>665-0024</t>
  </si>
  <si>
    <t>宝塚市逆瀬台2丁目2番1号</t>
  </si>
  <si>
    <t>0797-86-3291</t>
  </si>
  <si>
    <t>0797-86-3292</t>
  </si>
  <si>
    <t>665-0847</t>
  </si>
  <si>
    <t>宝塚市すみれガ丘4-1-1</t>
  </si>
  <si>
    <t>0797-73-4035</t>
  </si>
  <si>
    <t>0797-73-6298</t>
  </si>
  <si>
    <t>665-0025</t>
  </si>
  <si>
    <t>宝塚市ゆずり葉台1丁目1番1号</t>
  </si>
  <si>
    <t>0797-32-2325</t>
  </si>
  <si>
    <t>0797-32-2327</t>
  </si>
  <si>
    <t>659-0063</t>
  </si>
  <si>
    <t>芦屋市宮川町６番３号</t>
  </si>
  <si>
    <t>079-563-6711</t>
  </si>
  <si>
    <t>079-563-6712</t>
  </si>
  <si>
    <t>669-1545</t>
  </si>
  <si>
    <t>三田市狭間が丘1丁目１番１</t>
  </si>
  <si>
    <t>079-565-5287</t>
  </si>
  <si>
    <t>079-565-5289</t>
  </si>
  <si>
    <t>669-1324</t>
  </si>
  <si>
    <t>三田市ゆりのき台3-4</t>
  </si>
  <si>
    <t>079-560-6080</t>
  </si>
  <si>
    <t>079-564-6811</t>
  </si>
  <si>
    <t>669-1337</t>
  </si>
  <si>
    <t>三田市学園１丁目１番</t>
  </si>
  <si>
    <t>0795-72-1166</t>
  </si>
  <si>
    <t>0795-72-1168</t>
  </si>
  <si>
    <t>669-3302</t>
  </si>
  <si>
    <t>丹波市柏原町東奥50</t>
  </si>
  <si>
    <t>079-552-0047</t>
  </si>
  <si>
    <t>079-552-0653</t>
  </si>
  <si>
    <t>669-2318</t>
  </si>
  <si>
    <t>丹波篠山市大熊369</t>
  </si>
  <si>
    <t>079-563-2881</t>
  </si>
  <si>
    <t>079-563-2882</t>
  </si>
  <si>
    <t>669-1531</t>
  </si>
  <si>
    <t>三田市天神2-1-50</t>
  </si>
  <si>
    <t>0798-39-1017</t>
  </si>
  <si>
    <t>0798-39-1018</t>
  </si>
  <si>
    <t>662-0943</t>
  </si>
  <si>
    <t>西宮市建石町７番４３号</t>
  </si>
  <si>
    <t>06-6429-0169</t>
  </si>
  <si>
    <t>06-6429-0177</t>
  </si>
  <si>
    <t>661-0014</t>
  </si>
  <si>
    <t>尼崎市上ノ島町１－３８－１</t>
  </si>
  <si>
    <t>0798-74-6711</t>
  </si>
  <si>
    <t>0798-74-0938</t>
  </si>
  <si>
    <t>662-0872</t>
  </si>
  <si>
    <t>西宮市高座町１４－１１７</t>
  </si>
  <si>
    <t>0798-47-6013</t>
  </si>
  <si>
    <t>0798-40-5469</t>
  </si>
  <si>
    <t>663-8185</t>
  </si>
  <si>
    <t>西宮市古川町1-12</t>
  </si>
  <si>
    <t>072-772-2040</t>
  </si>
  <si>
    <t>072-777-8640</t>
  </si>
  <si>
    <t>664-0857</t>
  </si>
  <si>
    <t>伊丹市行基町4丁目1番地</t>
  </si>
  <si>
    <t>06-6431-5520</t>
  </si>
  <si>
    <t>06-6431-1858</t>
  </si>
  <si>
    <t>661-0035</t>
  </si>
  <si>
    <t>尼崎市武庫之荘８丁目３１－１</t>
  </si>
  <si>
    <t>072-759-1300</t>
  </si>
  <si>
    <t>072-755-4610</t>
  </si>
  <si>
    <t>665-0805</t>
  </si>
  <si>
    <t>宝塚市雲雀丘４丁目２番１号</t>
  </si>
  <si>
    <t>06-6428-2242</t>
  </si>
  <si>
    <t>06-6428-0201</t>
  </si>
  <si>
    <t>661-0012</t>
  </si>
  <si>
    <t>尼崎市南塚口町1丁目24番16号</t>
  </si>
  <si>
    <t>079-564-2291</t>
  </si>
  <si>
    <t>079-564-3130</t>
  </si>
  <si>
    <t>669-1535</t>
  </si>
  <si>
    <t>三田市南が丘２丁目１３番６５号</t>
  </si>
  <si>
    <t>0798-51-3621</t>
  </si>
  <si>
    <t>0798-52-0599</t>
  </si>
  <si>
    <t>662-0812</t>
  </si>
  <si>
    <t>西宮市甲東園２ー１３ー９</t>
  </si>
  <si>
    <t>0797-31-0666</t>
  </si>
  <si>
    <t>0797-31-6641</t>
  </si>
  <si>
    <t>659-0011</t>
  </si>
  <si>
    <t>芦屋市六麓荘町16-18</t>
  </si>
  <si>
    <t>0798-51-3021</t>
  </si>
  <si>
    <t>0798-53-6332</t>
  </si>
  <si>
    <t>663-8003</t>
  </si>
  <si>
    <t>西宮市上大市5-28-19</t>
  </si>
  <si>
    <t>0798-47-6436</t>
  </si>
  <si>
    <t>0798-47-2244</t>
  </si>
  <si>
    <t>663-8143</t>
  </si>
  <si>
    <t>西宮市枝川町４番１６号</t>
  </si>
  <si>
    <t>078-452-9600</t>
  </si>
  <si>
    <t>078-452-9601</t>
  </si>
  <si>
    <t>658-0023</t>
  </si>
  <si>
    <t>神戸市東灘区深江浜町５０</t>
  </si>
  <si>
    <t>078-841-1501</t>
  </si>
  <si>
    <t>078-841-1503</t>
  </si>
  <si>
    <t>658-0045</t>
  </si>
  <si>
    <t>神戸市東灘区御影石町4丁目1番1号</t>
  </si>
  <si>
    <t>078-861-0434</t>
  </si>
  <si>
    <t>078-861-0436</t>
  </si>
  <si>
    <t>657-0804</t>
  </si>
  <si>
    <t>神戸市灘区城の下通１丁目５番１号</t>
  </si>
  <si>
    <t>078-691-1546</t>
  </si>
  <si>
    <t>078-691-1548</t>
  </si>
  <si>
    <t>653-0801</t>
  </si>
  <si>
    <t>神戸市長田区房王寺町２－１－１－</t>
  </si>
  <si>
    <t>078-691-1135</t>
  </si>
  <si>
    <t>078-691-1136</t>
  </si>
  <si>
    <t>653-0804</t>
  </si>
  <si>
    <t>神戸市長田区寺池町１丁目４番１号</t>
  </si>
  <si>
    <t>078-591-1331</t>
  </si>
  <si>
    <t>078-591-1332</t>
  </si>
  <si>
    <t>651-1102</t>
  </si>
  <si>
    <t>神戸市北区山田町下谷上字中一里山9番107</t>
  </si>
  <si>
    <t>078-981-0131</t>
  </si>
  <si>
    <t>078-981-0132</t>
  </si>
  <si>
    <t>651-1332</t>
  </si>
  <si>
    <t xml:space="preserve">神戸市北区唐櫃台２丁目41番1号 </t>
  </si>
  <si>
    <t>078-593-7291</t>
  </si>
  <si>
    <t>078-593-7293</t>
  </si>
  <si>
    <t>651-1144</t>
  </si>
  <si>
    <t>神戸市北区大脇台9－1</t>
  </si>
  <si>
    <t>078-621-4101</t>
  </si>
  <si>
    <t>078-621-4102</t>
  </si>
  <si>
    <t>653-0821</t>
  </si>
  <si>
    <t>神戸市長田区池田谷町2-5</t>
  </si>
  <si>
    <t>078-793-1616</t>
  </si>
  <si>
    <t>078-793-1617</t>
  </si>
  <si>
    <t>654-0152</t>
  </si>
  <si>
    <t>神戸市須磨区東落合1-1-1</t>
  </si>
  <si>
    <t>078-792-7661</t>
  </si>
  <si>
    <t>078-792-7662</t>
  </si>
  <si>
    <t>654-0142</t>
  </si>
  <si>
    <t>神戸市須磨区友が丘9丁目23番</t>
  </si>
  <si>
    <t>078-791-7881</t>
  </si>
  <si>
    <t>078-791-7882</t>
  </si>
  <si>
    <t>神戸市須磨区友が丘１－１－５</t>
  </si>
  <si>
    <t>078-707-6565</t>
  </si>
  <si>
    <t>078-707-6589</t>
  </si>
  <si>
    <t>655-0038</t>
  </si>
  <si>
    <t>神戸市垂水区星陵台４丁目３番２号</t>
  </si>
  <si>
    <t>078-783-5151</t>
  </si>
  <si>
    <t>078-783-5152</t>
  </si>
  <si>
    <t>655-0004</t>
  </si>
  <si>
    <t>神戸市垂水区学が丘３丁目2番地</t>
  </si>
  <si>
    <t>078-792-6902</t>
  </si>
  <si>
    <t>078-792-6903</t>
  </si>
  <si>
    <t>651-2103</t>
  </si>
  <si>
    <t>神戸市西区学園西町６丁目１番</t>
  </si>
  <si>
    <t>078-992-7000</t>
  </si>
  <si>
    <t>078-992-7002</t>
  </si>
  <si>
    <t>651-2277</t>
  </si>
  <si>
    <t>神戸市西区美賀多第9丁目1</t>
  </si>
  <si>
    <t>078-671-1431</t>
  </si>
  <si>
    <t>078-671-1435</t>
  </si>
  <si>
    <t>652-0863</t>
  </si>
  <si>
    <t>神戸市兵庫区和田宮通2丁目1番63号</t>
  </si>
  <si>
    <t>078-858-4000</t>
  </si>
  <si>
    <t>078-858-0145</t>
  </si>
  <si>
    <t>658-0032</t>
  </si>
  <si>
    <t>神戸市東灘区向洋町中4丁目4番地</t>
  </si>
  <si>
    <t>078-291-0771</t>
  </si>
  <si>
    <t>078-271-5614</t>
  </si>
  <si>
    <t>651-0054</t>
  </si>
  <si>
    <t>神戸市中央区野崎通1-1-1</t>
  </si>
  <si>
    <t>078-798-4155</t>
  </si>
  <si>
    <t>078-798-4135</t>
  </si>
  <si>
    <t>654-0155</t>
  </si>
  <si>
    <t>神戸市須磨区西落合1丁目1番5号</t>
  </si>
  <si>
    <t>078-579-3650</t>
  </si>
  <si>
    <t>078-579-1330</t>
  </si>
  <si>
    <t>652-0043</t>
  </si>
  <si>
    <t>神戸市兵庫区会下山町３丁目１６番１号</t>
  </si>
  <si>
    <t>078-302-2016</t>
  </si>
  <si>
    <t>078-302-9380</t>
  </si>
  <si>
    <t>651-0046</t>
  </si>
  <si>
    <t>神戸市中央区港島４－６－３</t>
  </si>
  <si>
    <t>078-411-7234</t>
  </si>
  <si>
    <t>078-411-7244</t>
  </si>
  <si>
    <t>658-0082</t>
  </si>
  <si>
    <t>神戸市東灘区魚崎北町8-5-1</t>
  </si>
  <si>
    <t>078-411-2531</t>
  </si>
  <si>
    <t>078-411-2535</t>
  </si>
  <si>
    <t>658-0001</t>
  </si>
  <si>
    <t>神戸市東灘区森北町5-6-1</t>
  </si>
  <si>
    <t>078-854-3800</t>
  </si>
  <si>
    <t>078-854-3804</t>
  </si>
  <si>
    <t>657-0022</t>
  </si>
  <si>
    <t>神戸市灘区土山町６－１</t>
  </si>
  <si>
    <t>078-861-1105</t>
  </si>
  <si>
    <t>078-861-1887</t>
  </si>
  <si>
    <t>657-0805</t>
  </si>
  <si>
    <t>神戸市灘区青谷町3丁目4-47</t>
  </si>
  <si>
    <t>078-341-2133</t>
  </si>
  <si>
    <t>078-341-1882</t>
  </si>
  <si>
    <t>650-0006</t>
  </si>
  <si>
    <t>神戸市中央区諏訪山町6－1</t>
  </si>
  <si>
    <t>078-691-0561</t>
  </si>
  <si>
    <t>078-691-4562</t>
  </si>
  <si>
    <t>653-0824</t>
  </si>
  <si>
    <t>神戸市長田区池田上町92番地</t>
  </si>
  <si>
    <t>078-731-8015</t>
  </si>
  <si>
    <t>078-731-2123</t>
  </si>
  <si>
    <t>653-0052</t>
  </si>
  <si>
    <t>神戸市長田区海運町６丁目１－７</t>
  </si>
  <si>
    <t>078-732-1968</t>
  </si>
  <si>
    <t>078-732-6129</t>
  </si>
  <si>
    <t>654-0009</t>
  </si>
  <si>
    <t>神戸市須磨区板宿町３－１５－１４</t>
  </si>
  <si>
    <t>078-741-1860</t>
  </si>
  <si>
    <t>078-741-6304</t>
  </si>
  <si>
    <t>654-0113</t>
  </si>
  <si>
    <t>神戸市須磨区緑が丘1丁目12-1</t>
  </si>
  <si>
    <t>078-961-2381</t>
  </si>
  <si>
    <t>078-961-4591</t>
  </si>
  <si>
    <t>651-2276</t>
  </si>
  <si>
    <t>神戸市西区春日台６丁目２３番</t>
  </si>
  <si>
    <t>078-593-3535</t>
  </si>
  <si>
    <t>078-593-6215</t>
  </si>
  <si>
    <t>651-1101</t>
  </si>
  <si>
    <t>神戸市北区山田町小部妙賀山１０－４</t>
  </si>
  <si>
    <t>078-611-6001</t>
  </si>
  <si>
    <t>078-611-6041</t>
  </si>
  <si>
    <t>653-0068</t>
  </si>
  <si>
    <t>神戸市長田区長尾町2-1-15</t>
  </si>
  <si>
    <t>078-735-7111</t>
  </si>
  <si>
    <t>078-735-7130</t>
  </si>
  <si>
    <t>654-0052</t>
  </si>
  <si>
    <t>神戸市須磨区行幸町２丁目７－３</t>
  </si>
  <si>
    <t>078-741-1506</t>
  </si>
  <si>
    <t>078-741-1512</t>
  </si>
  <si>
    <t>654-0131</t>
  </si>
  <si>
    <t>神戸市須磨区横尾９－５－１</t>
  </si>
  <si>
    <t>078-708-5353</t>
  </si>
  <si>
    <t>078-708-5497</t>
  </si>
  <si>
    <t>655-0037</t>
  </si>
  <si>
    <t>神戸市垂水区歌敷山3-6-49</t>
  </si>
  <si>
    <t>078-578-7226</t>
  </si>
  <si>
    <t>078-578-4245</t>
  </si>
  <si>
    <t>神戸市兵庫区会下山町1－7－1</t>
  </si>
  <si>
    <t>078-911-4376</t>
  </si>
  <si>
    <t xml:space="preserve">078-911-4377 </t>
  </si>
  <si>
    <t>673-8585</t>
  </si>
  <si>
    <t>明石市荷山町１７４４番</t>
  </si>
  <si>
    <t>078-923-3617</t>
  </si>
  <si>
    <t>078-923-3618</t>
  </si>
  <si>
    <t>673-0001</t>
  </si>
  <si>
    <t>明石市明南町3-2-1</t>
  </si>
  <si>
    <t>078-936-9100</t>
  </si>
  <si>
    <t>078-936-9101</t>
  </si>
  <si>
    <t>674-0053</t>
  </si>
  <si>
    <t>明石市大久保町松陰364番地１</t>
  </si>
  <si>
    <t>079-426-6511</t>
  </si>
  <si>
    <t>079-426-7429</t>
  </si>
  <si>
    <t>675-0019</t>
  </si>
  <si>
    <t>加古川市野口町水足８６７－１</t>
  </si>
  <si>
    <t>079-424-2726</t>
  </si>
  <si>
    <t>079-424-5777</t>
  </si>
  <si>
    <t>675-0039</t>
  </si>
  <si>
    <t>加古川市加古川町粟津232-2</t>
  </si>
  <si>
    <t>079-424-2400</t>
  </si>
  <si>
    <t>079-424-5719</t>
  </si>
  <si>
    <t>675-0037</t>
  </si>
  <si>
    <t>加古川市加古川町本町118番地</t>
  </si>
  <si>
    <t>079-421-2373</t>
  </si>
  <si>
    <t>079-421-2376</t>
  </si>
  <si>
    <t>675-0035</t>
  </si>
  <si>
    <t>加古川市加古川町友沢６５ー１</t>
  </si>
  <si>
    <t>079-443-5900</t>
  </si>
  <si>
    <t>079-443-5901</t>
  </si>
  <si>
    <t>676-0025</t>
  </si>
  <si>
    <t>高砂市西畑２丁目１番12号</t>
  </si>
  <si>
    <t>079-447-4021</t>
  </si>
  <si>
    <t>079-447-4023</t>
  </si>
  <si>
    <t>676-0082</t>
  </si>
  <si>
    <t>高砂市曽根町2794-1</t>
  </si>
  <si>
    <t>079-492-3111</t>
  </si>
  <si>
    <t>079-492-3139</t>
  </si>
  <si>
    <t>675-1127</t>
  </si>
  <si>
    <t>加古郡稲美町中一色594-2</t>
  </si>
  <si>
    <t>078-944-1157</t>
  </si>
  <si>
    <t>078-944-1158</t>
  </si>
  <si>
    <t>675-0163</t>
  </si>
  <si>
    <t>加古郡播磨町古宮４丁目３番１号</t>
  </si>
  <si>
    <t>0795-22-3566</t>
  </si>
  <si>
    <t>0795-22-3567</t>
  </si>
  <si>
    <t>677-0054</t>
  </si>
  <si>
    <t>西脇市野村町1794番地60</t>
  </si>
  <si>
    <t>0794-85-8000</t>
  </si>
  <si>
    <t>0794-85-8001</t>
  </si>
  <si>
    <t>673-0434</t>
  </si>
  <si>
    <t>三木市別所町小林625-2</t>
  </si>
  <si>
    <t>0794-82-5001</t>
  </si>
  <si>
    <t>0794-82-5002</t>
  </si>
  <si>
    <t>673-0402</t>
  </si>
  <si>
    <t>三木市加佐931番地</t>
  </si>
  <si>
    <t>0794-63-2007</t>
  </si>
  <si>
    <t>0794-63-2008</t>
  </si>
  <si>
    <t>675-1375</t>
  </si>
  <si>
    <t>小野市西本町５１８番地</t>
  </si>
  <si>
    <t>0795-42-2055</t>
  </si>
  <si>
    <t>0795-42-2056</t>
  </si>
  <si>
    <t>673-1461</t>
  </si>
  <si>
    <t>加東市木梨1356-1</t>
  </si>
  <si>
    <t>0790-48-2311</t>
  </si>
  <si>
    <t>0790-48-2312</t>
  </si>
  <si>
    <t>675-2241</t>
  </si>
  <si>
    <t>加西市段下町847-5</t>
  </si>
  <si>
    <t>0799-22-1550</t>
  </si>
  <si>
    <t>0799-22-3494</t>
  </si>
  <si>
    <t>656-0053</t>
  </si>
  <si>
    <t>洲本市上物部2-8-5</t>
  </si>
  <si>
    <t>0799-42-0048</t>
  </si>
  <si>
    <t>0799-42-0313</t>
  </si>
  <si>
    <t>656-0461</t>
  </si>
  <si>
    <t>南あわじ市市円行寺３４５−１</t>
  </si>
  <si>
    <t>079-424-3341</t>
  </si>
  <si>
    <t>079-424-2995</t>
  </si>
  <si>
    <t>675-0101</t>
  </si>
  <si>
    <t>加古川市平岡町新在家902-4</t>
  </si>
  <si>
    <t>079-432-6861</t>
  </si>
  <si>
    <t>079-432-6862</t>
  </si>
  <si>
    <t>675-0057</t>
  </si>
  <si>
    <t>加古川市東神吉神吉１７４８－１</t>
  </si>
  <si>
    <t>0795-22-5506</t>
  </si>
  <si>
    <t>0795-22-5507</t>
  </si>
  <si>
    <t>西脇市野村町１７９０</t>
  </si>
  <si>
    <t>0794-63-1941</t>
  </si>
  <si>
    <t>0794-63-1943</t>
  </si>
  <si>
    <t>675-1335</t>
  </si>
  <si>
    <t>小野市片山町1034-1</t>
  </si>
  <si>
    <t>0795-22-5850</t>
  </si>
  <si>
    <t>0795-22-7359</t>
  </si>
  <si>
    <t>677-0014</t>
  </si>
  <si>
    <t>西脇市郷瀬町699-32</t>
  </si>
  <si>
    <t>078-918-5950</t>
  </si>
  <si>
    <t>078-918-5951</t>
  </si>
  <si>
    <t>674-0072</t>
  </si>
  <si>
    <t>明石市魚住町長坂寺１２５０</t>
  </si>
  <si>
    <t>079-447-1675</t>
  </si>
  <si>
    <t>079-447-1677</t>
  </si>
  <si>
    <t>676-0827</t>
  </si>
  <si>
    <t>高砂市阿弥陀町阿弥陀2260</t>
  </si>
  <si>
    <t>079-253-0755</t>
  </si>
  <si>
    <t>079-253-0726</t>
  </si>
  <si>
    <t>671-0223</t>
  </si>
  <si>
    <t>姫路市別所町北宿３０３番地の１</t>
  </si>
  <si>
    <t>079-285-1166</t>
  </si>
  <si>
    <t>079-285-1167</t>
  </si>
  <si>
    <t>670-0012</t>
  </si>
  <si>
    <t>姫路市本町68-70</t>
  </si>
  <si>
    <t>079-281-6621</t>
  </si>
  <si>
    <t>079-281-6623</t>
  </si>
  <si>
    <t>670-0877</t>
  </si>
  <si>
    <t>姫路市北八代２丁目１番３３号</t>
  </si>
  <si>
    <t>079-266-5355</t>
  </si>
  <si>
    <t>079-266-5354</t>
  </si>
  <si>
    <t>671-2216</t>
  </si>
  <si>
    <t>姫路市飾西148番地の2</t>
  </si>
  <si>
    <t>079-236-1835</t>
  </si>
  <si>
    <t>079-236-3186</t>
  </si>
  <si>
    <t>671-1143</t>
  </si>
  <si>
    <t>姫路市大津区天満191-5</t>
  </si>
  <si>
    <t>079-274-2012</t>
  </si>
  <si>
    <t>079-274-2015</t>
  </si>
  <si>
    <t>671-1286</t>
  </si>
  <si>
    <t>姫路市網干区新在家259-1</t>
  </si>
  <si>
    <t>0791-23-0800</t>
  </si>
  <si>
    <t>0791-23-0801</t>
  </si>
  <si>
    <t>678-0001</t>
  </si>
  <si>
    <t>相生市山手１丁目722番10</t>
  </si>
  <si>
    <t>0791-62-0886</t>
  </si>
  <si>
    <t>0791-62-0493</t>
  </si>
  <si>
    <t>679-4161</t>
  </si>
  <si>
    <t>たつの市龍野町日山554</t>
  </si>
  <si>
    <t>079-277-0123</t>
  </si>
  <si>
    <t>079-277-0124</t>
  </si>
  <si>
    <t>671-1532</t>
  </si>
  <si>
    <t>揖保郡太子町糸井19</t>
  </si>
  <si>
    <t>0791-43-2151</t>
  </si>
  <si>
    <t>0791-43-2153</t>
  </si>
  <si>
    <t>678-0225</t>
  </si>
  <si>
    <t>赤穂市海浜町139</t>
  </si>
  <si>
    <t>0790-22-1200</t>
  </si>
  <si>
    <t>0790-22-1201</t>
  </si>
  <si>
    <t>679-2212</t>
  </si>
  <si>
    <t>神崎郡福崎町福田２３４－１</t>
  </si>
  <si>
    <t>079-232-0048</t>
  </si>
  <si>
    <t>079-265-2070</t>
  </si>
  <si>
    <t>679-2163</t>
  </si>
  <si>
    <t>姫路市香寺町土師５４７</t>
  </si>
  <si>
    <t>0796-22-2111</t>
  </si>
  <si>
    <t>0796-22-1107</t>
  </si>
  <si>
    <t>668-0042</t>
  </si>
  <si>
    <t>豊岡市京町12番91号</t>
  </si>
  <si>
    <t>079-662-2176</t>
  </si>
  <si>
    <t>079-662-2178</t>
  </si>
  <si>
    <t>667-0031</t>
  </si>
  <si>
    <t>養父市八鹿町九鹿85</t>
  </si>
  <si>
    <t>0791-52-0069</t>
  </si>
  <si>
    <t>0791-52-0071</t>
  </si>
  <si>
    <t>678-1233</t>
  </si>
  <si>
    <t>赤穂郡上郡町大持207-1</t>
  </si>
  <si>
    <t>0790-82-2434</t>
  </si>
  <si>
    <t>0790-82-2719</t>
  </si>
  <si>
    <t>679-5381</t>
  </si>
  <si>
    <t>佐用郡佐用町佐用260</t>
  </si>
  <si>
    <t>079-281-0118</t>
  </si>
  <si>
    <t>079-281-0131</t>
  </si>
  <si>
    <t>0791-58-0722</t>
  </si>
  <si>
    <t>0791-58-0723</t>
  </si>
  <si>
    <t>678-1205</t>
  </si>
  <si>
    <t>赤穂郡上郡町光都3丁目11番1号</t>
  </si>
  <si>
    <t>079-297-2753</t>
  </si>
  <si>
    <t>079-297-2755</t>
  </si>
  <si>
    <t>670-0083</t>
  </si>
  <si>
    <t>姫路市辻井九丁目１番１０号</t>
  </si>
  <si>
    <t>079-292-4925</t>
  </si>
  <si>
    <t>079-292-4927</t>
  </si>
  <si>
    <t>670-0052</t>
  </si>
  <si>
    <t>姫路市今宿668番地</t>
  </si>
  <si>
    <t>079-245-1121</t>
  </si>
  <si>
    <t>079-245-1138</t>
  </si>
  <si>
    <t>672-8031</t>
  </si>
  <si>
    <t>姫路市飾磨区妻鹿６７２</t>
  </si>
  <si>
    <t>0796-22-7177</t>
  </si>
  <si>
    <t>0796-22-7179</t>
  </si>
  <si>
    <t>668-0023</t>
  </si>
  <si>
    <t>豊岡市加広町6番68号</t>
  </si>
  <si>
    <t>0791-75-2900</t>
  </si>
  <si>
    <t>0791-75-2296</t>
  </si>
  <si>
    <t>679-4316</t>
  </si>
  <si>
    <t>たつの市新宮町芝田125-2</t>
  </si>
  <si>
    <t>079-266-2626</t>
  </si>
  <si>
    <t>079-266-4590</t>
  </si>
  <si>
    <t>671-2201</t>
  </si>
  <si>
    <t>姫路市書写1699</t>
  </si>
  <si>
    <t>0796-22-4305</t>
  </si>
  <si>
    <t>0796-24-5362</t>
  </si>
  <si>
    <t>668-0065</t>
  </si>
  <si>
    <t>豊岡市戸牧100</t>
  </si>
  <si>
    <t>079-224-1711</t>
  </si>
  <si>
    <t>079-224-1716</t>
  </si>
  <si>
    <t>670-0964</t>
  </si>
  <si>
    <t>姫路市豊沢町83番地</t>
  </si>
  <si>
    <t>079-223-8456</t>
  </si>
  <si>
    <t>079-223-8458</t>
  </si>
  <si>
    <t>姫路市本町68</t>
  </si>
  <si>
    <t>079-232-5578</t>
  </si>
  <si>
    <t>079-232-3420</t>
  </si>
  <si>
    <t>679-2151</t>
  </si>
  <si>
    <t>姫路市香寺町香呂８９０</t>
  </si>
  <si>
    <t>学校略称</t>
    <rPh sb="0" eb="2">
      <t>ガッコウ</t>
    </rPh>
    <rPh sb="2" eb="4">
      <t>リャクショウ</t>
    </rPh>
    <phoneticPr fontId="2"/>
  </si>
  <si>
    <t>県立伊丹西</t>
  </si>
  <si>
    <t>雲雀丘</t>
  </si>
  <si>
    <t>芦屋学園</t>
  </si>
  <si>
    <t>武庫川附属</t>
  </si>
  <si>
    <t>スマヒ</t>
  </si>
  <si>
    <t>きたすま</t>
  </si>
  <si>
    <t>六アイ</t>
  </si>
  <si>
    <t>神戸学院</t>
  </si>
  <si>
    <t>灘高校</t>
  </si>
  <si>
    <t>神戸山手</t>
  </si>
  <si>
    <t>須磨ノ浦</t>
  </si>
  <si>
    <t>県立農業</t>
  </si>
  <si>
    <t>東播工</t>
  </si>
  <si>
    <t>西脇工</t>
  </si>
  <si>
    <t>小野工</t>
  </si>
  <si>
    <t>明石商業</t>
  </si>
  <si>
    <t>三木総合</t>
  </si>
  <si>
    <t>豊岡高校</t>
  </si>
  <si>
    <t>県大附属</t>
  </si>
  <si>
    <t>琴丘</t>
  </si>
  <si>
    <t>豊岡総合</t>
  </si>
  <si>
    <t>東洋大姫路</t>
  </si>
  <si>
    <t>賢明女子</t>
  </si>
  <si>
    <t>学校名</t>
    <rPh sb="0" eb="3">
      <t>ガッコウメイ</t>
    </rPh>
    <phoneticPr fontId="2"/>
  </si>
  <si>
    <t>兵庫県立有馬高等学校</t>
  </si>
  <si>
    <t>兵庫県立松陽高等学校</t>
  </si>
  <si>
    <t>兵庫県立洲本高等学校</t>
  </si>
  <si>
    <t>兵庫県立農業高等学校</t>
  </si>
  <si>
    <t>兵庫県立西脇北高等学校</t>
  </si>
  <si>
    <t>兵庫県立赤穂高等学校</t>
  </si>
  <si>
    <t>兵庫県立豊岡高等学校</t>
  </si>
  <si>
    <t>兵庫県立龍野北高等学校</t>
  </si>
  <si>
    <t>兵庫県立姫路海稜高等学校</t>
  </si>
  <si>
    <t>近畿大学附属豊岡高等学校</t>
  </si>
  <si>
    <t>姫路女学院高等学校</t>
  </si>
  <si>
    <t>アナ4人判定</t>
    <phoneticPr fontId="4"/>
  </si>
  <si>
    <t>学校名</t>
    <rPh sb="0" eb="3">
      <t>ガッコウ</t>
    </rPh>
    <phoneticPr fontId="4"/>
  </si>
  <si>
    <t>学校番号</t>
    <rPh sb="0" eb="4">
      <t>ガッコウ</t>
    </rPh>
    <phoneticPr fontId="4"/>
  </si>
  <si>
    <t>登録情報</t>
    <rPh sb="0" eb="4">
      <t>トウロク</t>
    </rPh>
    <phoneticPr fontId="3"/>
  </si>
  <si>
    <t>訂正あり</t>
    <rPh sb="0" eb="2">
      <t>テイセイ</t>
    </rPh>
    <phoneticPr fontId="3"/>
  </si>
  <si>
    <t>参加詳細</t>
    <rPh sb="0" eb="4">
      <t>サンカ</t>
    </rPh>
    <phoneticPr fontId="30"/>
  </si>
  <si>
    <t>棄権</t>
    <rPh sb="0" eb="2">
      <t>キケn</t>
    </rPh>
    <phoneticPr fontId="3"/>
  </si>
  <si>
    <t>エントリー番号</t>
    <phoneticPr fontId="3"/>
  </si>
  <si>
    <t>朗読作品名</t>
    <rPh sb="0" eb="4">
      <t>ロウドク</t>
    </rPh>
    <rPh sb="4" eb="5">
      <t>メイ</t>
    </rPh>
    <phoneticPr fontId="3"/>
  </si>
  <si>
    <t>　</t>
  </si>
  <si>
    <t xml:space="preserve">２）参加詳細を確認してください。
</t>
    <rPh sb="2" eb="6">
      <t>サンカ</t>
    </rPh>
    <rPh sb="16" eb="17">
      <t>トクニ</t>
    </rPh>
    <phoneticPr fontId="30"/>
  </si>
  <si>
    <t>　　白陵高等学校　都志　武司（つし　たけし）　079-447-1675</t>
    <rPh sb="2" eb="8">
      <t>ハクリョウコウトウガッコウ</t>
    </rPh>
    <rPh sb="9" eb="11">
      <t>ツシ</t>
    </rPh>
    <rPh sb="12" eb="14">
      <t>タケシ</t>
    </rPh>
    <phoneticPr fontId="3"/>
  </si>
  <si>
    <t>生徒名・番組名</t>
    <rPh sb="0" eb="3">
      <t>セイト</t>
    </rPh>
    <rPh sb="4" eb="7">
      <t>バングミ</t>
    </rPh>
    <phoneticPr fontId="3"/>
  </si>
  <si>
    <t>５）濃い青の欄にある数字（提出する原稿・番組進行表・バックアップの数）を確認してください。</t>
    <rPh sb="2" eb="3">
      <t>コ</t>
    </rPh>
    <rPh sb="4" eb="5">
      <t>アオ</t>
    </rPh>
    <rPh sb="6" eb="7">
      <t>ラン</t>
    </rPh>
    <rPh sb="10" eb="12">
      <t>スウジ</t>
    </rPh>
    <rPh sb="13" eb="15">
      <t>テイシュツ</t>
    </rPh>
    <rPh sb="17" eb="19">
      <t>ゲンコウ</t>
    </rPh>
    <rPh sb="20" eb="25">
      <t>バングミシンコウヒョウ</t>
    </rPh>
    <rPh sb="33" eb="34">
      <t>カズ</t>
    </rPh>
    <rPh sb="36" eb="38">
      <t>カクニン</t>
    </rPh>
    <phoneticPr fontId="30"/>
  </si>
  <si>
    <t>バックアップの提出</t>
    <rPh sb="7" eb="9">
      <t>テイシュテゥ</t>
    </rPh>
    <phoneticPr fontId="3"/>
  </si>
  <si>
    <t xml:space="preserve">４）バックアップを提出する場合、「バックアップの提出」の欄から◯を選んでください。提出しない場合は×を選んで下さい。 </t>
    <rPh sb="0" eb="1">
      <t>４）</t>
    </rPh>
    <rPh sb="28" eb="29">
      <t xml:space="preserve">ランカラ </t>
    </rPh>
    <rPh sb="41" eb="43">
      <t>テイシュテゥ</t>
    </rPh>
    <rPh sb="46" eb="48">
      <t xml:space="preserve"> </t>
    </rPh>
    <phoneticPr fontId="3"/>
  </si>
  <si>
    <t>アナウンス</t>
  </si>
  <si>
    <t>　　ア)　ラジオ番組のドキュメント・ドラマ　　　　イ）生徒名・番組名　　　　ウ）朗読作品名　　間違いがないですか？</t>
    <rPh sb="27" eb="30">
      <t>セイト</t>
    </rPh>
    <rPh sb="31" eb="34">
      <t>バングミ</t>
    </rPh>
    <rPh sb="40" eb="45">
      <t>ロウドク</t>
    </rPh>
    <rPh sb="47" eb="49">
      <t>マチガイ</t>
    </rPh>
    <phoneticPr fontId="3"/>
  </si>
  <si>
    <t>↑R，TVにエントリーする場合は必ずご記入ください（1, 2，空欄のみ）</t>
    <rPh sb="13" eb="15">
      <t>バアイ</t>
    </rPh>
    <rPh sb="16" eb="17">
      <t>カナラ</t>
    </rPh>
    <rPh sb="19" eb="21">
      <t>キニュウ</t>
    </rPh>
    <rPh sb="31" eb="33">
      <t>クウラン</t>
    </rPh>
    <phoneticPr fontId="3"/>
  </si>
  <si>
    <t>出場予定数</t>
    <rPh sb="0" eb="5">
      <t>シュテゥ</t>
    </rPh>
    <phoneticPr fontId="3"/>
  </si>
  <si>
    <t>原稿・番組進行表の合計</t>
    <rPh sb="0" eb="2">
      <t>ゲンコウ</t>
    </rPh>
    <rPh sb="3" eb="8">
      <t>バングミシンコウヒョウ</t>
    </rPh>
    <rPh sb="9" eb="11">
      <t>ゴウケイ</t>
    </rPh>
    <phoneticPr fontId="30"/>
  </si>
  <si>
    <t>番組名</t>
    <rPh sb="0" eb="3">
      <t>バングミ</t>
    </rPh>
    <phoneticPr fontId="3"/>
  </si>
  <si>
    <t>動画ファイル(mp4）</t>
    <rPh sb="0" eb="2">
      <t>ドウガ</t>
    </rPh>
    <phoneticPr fontId="3"/>
  </si>
  <si>
    <t>バックアップ（DVD）</t>
    <phoneticPr fontId="30"/>
  </si>
  <si>
    <t>　　ア)　テレビ番組のドキュメント・ドラマ　　　　イ）番組名　　　　　間違いがないですか？</t>
    <rPh sb="27" eb="30">
      <t>バングミ</t>
    </rPh>
    <rPh sb="35" eb="37">
      <t>マチガイ</t>
    </rPh>
    <phoneticPr fontId="3"/>
  </si>
  <si>
    <t xml:space="preserve">３）バックアップを提出する場合、「バックアップの提出」の欄から◯を選んでください。提出しない場合は×を選んで下さい。 </t>
    <rPh sb="28" eb="29">
      <t xml:space="preserve">ランカラ </t>
    </rPh>
    <rPh sb="41" eb="43">
      <t>テイシュテゥ</t>
    </rPh>
    <rPh sb="46" eb="48">
      <t xml:space="preserve"> </t>
    </rPh>
    <phoneticPr fontId="3"/>
  </si>
  <si>
    <t>(4) 提出物一覧の作成</t>
    <rPh sb="4" eb="9">
      <t>テイシュテゥ</t>
    </rPh>
    <rPh sb="10" eb="12">
      <t>サクセイ</t>
    </rPh>
    <phoneticPr fontId="4"/>
  </si>
  <si>
    <t>・参加生徒名や、番組の部門名・番組名、提出物の数などを、一覧を見て確認してくだい。</t>
    <rPh sb="0" eb="1">
      <t>・</t>
    </rPh>
    <rPh sb="1" eb="6">
      <t>サンカ</t>
    </rPh>
    <rPh sb="8" eb="10">
      <t>バングミ</t>
    </rPh>
    <rPh sb="11" eb="14">
      <t>ブモn</t>
    </rPh>
    <rPh sb="18" eb="19">
      <t>インサテゥ</t>
    </rPh>
    <rPh sb="19" eb="22">
      <t>テイシュツブテ</t>
    </rPh>
    <rPh sb="23" eb="24">
      <t>カズ</t>
    </rPh>
    <rPh sb="28" eb="30">
      <t>イチラn</t>
    </rPh>
    <phoneticPr fontId="3"/>
  </si>
  <si>
    <t>・棄権がある場合やバックアップの有無を入力してください。</t>
    <rPh sb="19" eb="21">
      <t>キケn</t>
    </rPh>
    <phoneticPr fontId="3"/>
  </si>
  <si>
    <t>４）濃い赤の欄にある数字（提出する原稿・番組進行表・バックアップの数）を確認してください。</t>
    <rPh sb="2" eb="3">
      <t>コ</t>
    </rPh>
    <rPh sb="4" eb="5">
      <t>アカ</t>
    </rPh>
    <rPh sb="6" eb="7">
      <t>ラン</t>
    </rPh>
    <rPh sb="10" eb="12">
      <t>スウジ</t>
    </rPh>
    <rPh sb="13" eb="15">
      <t>テイシュツ</t>
    </rPh>
    <rPh sb="17" eb="19">
      <t>ゲンコウ</t>
    </rPh>
    <rPh sb="20" eb="25">
      <t>バングミシンコウヒョウ</t>
    </rPh>
    <rPh sb="33" eb="34">
      <t>カズ</t>
    </rPh>
    <rPh sb="36" eb="38">
      <t>カクニン</t>
    </rPh>
    <phoneticPr fontId="30"/>
  </si>
  <si>
    <t>※棄権する場合(＝提出物がゼロになる）は、提出〆切日までに総文事務局まで連絡をください。</t>
    <rPh sb="1" eb="3">
      <t>キケン</t>
    </rPh>
    <rPh sb="9" eb="11">
      <t>テイシュツ</t>
    </rPh>
    <rPh sb="11" eb="12">
      <t>ブツ</t>
    </rPh>
    <rPh sb="21" eb="23">
      <t>テイシュツ</t>
    </rPh>
    <rPh sb="23" eb="26">
      <t>シメキリビ</t>
    </rPh>
    <rPh sb="25" eb="26">
      <t>ビ</t>
    </rPh>
    <rPh sb="29" eb="34">
      <t>ソウブンジムキョク</t>
    </rPh>
    <rPh sb="36" eb="38">
      <t>レンラク</t>
    </rPh>
    <phoneticPr fontId="3"/>
  </si>
  <si>
    <t>３）棄権する場合は「棄権」の欄から「棄権」を選んでください。その際、「エントリー番号」の記入をしていただくとありがたいです。</t>
    <rPh sb="2" eb="4">
      <t>キケn</t>
    </rPh>
    <rPh sb="14" eb="15">
      <t xml:space="preserve"> </t>
    </rPh>
    <rPh sb="18" eb="20">
      <t>キケn</t>
    </rPh>
    <rPh sb="22" eb="23">
      <t>エランデ</t>
    </rPh>
    <rPh sb="40" eb="42">
      <t>エントリーバンゴウノキン</t>
    </rPh>
    <phoneticPr fontId="3"/>
  </si>
  <si>
    <t>○</t>
  </si>
  <si>
    <r>
      <t>・</t>
    </r>
    <r>
      <rPr>
        <b/>
        <u/>
        <sz val="11"/>
        <rFont val="游ゴシック"/>
        <family val="3"/>
        <charset val="128"/>
      </rPr>
      <t>予選・決勝の作品提出の際に、このファイル内にある提出物一覧を印刷して、同封してください。</t>
    </r>
    <rPh sb="1" eb="3">
      <t>ヨセn</t>
    </rPh>
    <rPh sb="4" eb="6">
      <t>ケッショウ</t>
    </rPh>
    <rPh sb="7" eb="11">
      <t>サクヒn</t>
    </rPh>
    <rPh sb="28" eb="30">
      <t>テイシュツブツイテ</t>
    </rPh>
    <rPh sb="31" eb="33">
      <t>インサテゥ</t>
    </rPh>
    <phoneticPr fontId="3"/>
  </si>
  <si>
    <t>○</t>
    <phoneticPr fontId="3"/>
  </si>
  <si>
    <t>×</t>
    <phoneticPr fontId="3"/>
  </si>
  <si>
    <t>部登録等情報</t>
    <rPh sb="0" eb="6">
      <t>ブトウロクトウジョウホウ</t>
    </rPh>
    <phoneticPr fontId="4"/>
  </si>
  <si>
    <r>
      <t>６）</t>
    </r>
    <r>
      <rPr>
        <u/>
        <sz val="14"/>
        <color theme="1"/>
        <rFont val="ＭＳ Ｐゴシック"/>
        <family val="3"/>
        <charset val="128"/>
        <scheme val="minor"/>
      </rPr>
      <t>このシートを印刷（カラー印刷でなくてよい）したのち、原稿・番組進行表（・USB）とともに郵送してください。</t>
    </r>
    <rPh sb="8" eb="10">
      <t>インサツ</t>
    </rPh>
    <rPh sb="14" eb="16">
      <t>インサツ</t>
    </rPh>
    <rPh sb="28" eb="30">
      <t>ゲンコウ</t>
    </rPh>
    <rPh sb="31" eb="36">
      <t>バングミシンコウヒョウ</t>
    </rPh>
    <rPh sb="46" eb="48">
      <t>ユウソウ</t>
    </rPh>
    <phoneticPr fontId="30"/>
  </si>
  <si>
    <r>
      <t>５）</t>
    </r>
    <r>
      <rPr>
        <u/>
        <sz val="14"/>
        <color theme="1"/>
        <rFont val="ＭＳ Ｐゴシック"/>
        <family val="3"/>
        <charset val="128"/>
        <scheme val="minor"/>
      </rPr>
      <t>このシートを印刷（カラー印刷でなくてよい）したのち、番組進行表（・DVD）とともに郵送してください。</t>
    </r>
    <rPh sb="8" eb="10">
      <t>インサツ</t>
    </rPh>
    <rPh sb="14" eb="16">
      <t>インサツ</t>
    </rPh>
    <rPh sb="28" eb="33">
      <t>バングミシンコウヒョウ</t>
    </rPh>
    <rPh sb="43" eb="45">
      <t>ユウソウ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</si>
</sst>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m&quot;月&quot;d&quot;日（&quot;aaa&quot;)&quot;"/>
    <numFmt numFmtId="177" formatCode="General\ &quot;名&quot;"/>
    <numFmt numFmtId="178" formatCode="General\ &quot;作品&quot;"/>
    <numFmt numFmtId="179" formatCode="General\ &quot;冊&quot;"/>
    <numFmt numFmtId="180" formatCode="General\ &quot;部&quot;"/>
    <numFmt numFmtId="181" formatCode="General\ &quot;枚&quot;"/>
  </numFmts>
  <fonts count="4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u/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6"/>
      <color indexed="8"/>
      <name val="游ゴシック"/>
      <family val="3"/>
      <charset val="128"/>
    </font>
    <font>
      <sz val="10.5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10.5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"/>
      <color rgb="FFFFFF99"/>
      <name val="游ゴシック"/>
      <family val="3"/>
      <charset val="128"/>
    </font>
    <font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游ゴシック"/>
      <family val="3"/>
      <charset val="128"/>
    </font>
    <font>
      <u/>
      <sz val="11"/>
      <color indexed="12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4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u/>
      <sz val="11"/>
      <name val="游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CF9"/>
        <bgColor indexed="64"/>
      </patternFill>
    </fill>
    <fill>
      <patternFill patternType="solid">
        <fgColor rgb="FFE7B8B7"/>
        <bgColor indexed="64"/>
      </patternFill>
    </fill>
    <fill>
      <patternFill patternType="solid">
        <fgColor rgb="FFF2DCDB"/>
        <bgColor indexed="64"/>
      </patternFill>
    </fill>
  </fills>
  <borders count="1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6" fillId="0" borderId="0">
      <alignment vertical="center"/>
    </xf>
    <xf numFmtId="0" fontId="29" fillId="0" borderId="0" applyNumberFormat="0" applyFill="0" applyBorder="0" applyAlignment="0" applyProtection="0"/>
    <xf numFmtId="0" fontId="2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584">
    <xf numFmtId="0" fontId="0" fillId="0" borderId="0" xfId="0"/>
    <xf numFmtId="0" fontId="10" fillId="0" borderId="0" xfId="1" applyFont="1"/>
    <xf numFmtId="0" fontId="8" fillId="0" borderId="0" xfId="1" applyFont="1"/>
    <xf numFmtId="0" fontId="11" fillId="0" borderId="0" xfId="1" applyFont="1"/>
    <xf numFmtId="0" fontId="12" fillId="0" borderId="0" xfId="1" applyFont="1"/>
    <xf numFmtId="0" fontId="13" fillId="3" borderId="0" xfId="0" applyFont="1" applyFill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3" borderId="0" xfId="0" applyFont="1" applyFill="1" applyAlignment="1">
      <alignment horizontal="left" vertical="center" shrinkToFit="1"/>
    </xf>
    <xf numFmtId="0" fontId="14" fillId="3" borderId="0" xfId="0" applyFont="1" applyFill="1" applyAlignment="1">
      <alignment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vertical="center" shrinkToFit="1"/>
    </xf>
    <xf numFmtId="0" fontId="13" fillId="2" borderId="67" xfId="0" applyFont="1" applyFill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2" borderId="23" xfId="0" applyFont="1" applyFill="1" applyBorder="1" applyAlignment="1">
      <alignment horizontal="center" vertical="center" shrinkToFit="1"/>
    </xf>
    <xf numFmtId="0" fontId="13" fillId="0" borderId="82" xfId="0" applyFont="1" applyBorder="1" applyAlignment="1" applyProtection="1">
      <alignment horizontal="center" vertical="center" shrinkToFit="1"/>
      <protection locked="0"/>
    </xf>
    <xf numFmtId="0" fontId="13" fillId="3" borderId="0" xfId="0" applyFont="1" applyFill="1" applyAlignment="1">
      <alignment vertical="center"/>
    </xf>
    <xf numFmtId="0" fontId="9" fillId="0" borderId="34" xfId="0" applyFont="1" applyBorder="1" applyAlignment="1">
      <alignment horizontal="center" vertical="center" shrinkToFit="1"/>
    </xf>
    <xf numFmtId="0" fontId="13" fillId="2" borderId="50" xfId="0" applyFont="1" applyFill="1" applyBorder="1" applyAlignment="1">
      <alignment horizontal="center" vertical="center" shrinkToFit="1"/>
    </xf>
    <xf numFmtId="0" fontId="13" fillId="2" borderId="56" xfId="0" applyFont="1" applyFill="1" applyBorder="1" applyAlignment="1">
      <alignment horizontal="center" vertical="center" shrinkToFit="1"/>
    </xf>
    <xf numFmtId="0" fontId="13" fillId="2" borderId="35" xfId="0" applyFont="1" applyFill="1" applyBorder="1" applyAlignment="1">
      <alignment vertical="center" shrinkToFit="1"/>
    </xf>
    <xf numFmtId="0" fontId="13" fillId="2" borderId="39" xfId="0" applyFont="1" applyFill="1" applyBorder="1" applyAlignment="1">
      <alignment vertical="center" shrinkToFit="1"/>
    </xf>
    <xf numFmtId="0" fontId="13" fillId="2" borderId="89" xfId="0" applyFont="1" applyFill="1" applyBorder="1" applyAlignment="1">
      <alignment vertical="center" shrinkToFit="1"/>
    </xf>
    <xf numFmtId="0" fontId="13" fillId="0" borderId="88" xfId="0" applyFont="1" applyBorder="1" applyAlignment="1" applyProtection="1">
      <alignment vertical="center" shrinkToFit="1"/>
      <protection locked="0"/>
    </xf>
    <xf numFmtId="0" fontId="13" fillId="2" borderId="36" xfId="0" applyFont="1" applyFill="1" applyBorder="1" applyAlignment="1">
      <alignment vertical="center" shrinkToFit="1"/>
    </xf>
    <xf numFmtId="0" fontId="13" fillId="2" borderId="41" xfId="0" applyFont="1" applyFill="1" applyBorder="1" applyAlignment="1">
      <alignment vertical="center" shrinkToFit="1"/>
    </xf>
    <xf numFmtId="0" fontId="13" fillId="2" borderId="80" xfId="0" applyFont="1" applyFill="1" applyBorder="1" applyAlignment="1">
      <alignment vertical="center" shrinkToFit="1"/>
    </xf>
    <xf numFmtId="0" fontId="13" fillId="0" borderId="53" xfId="0" applyFont="1" applyBorder="1" applyAlignment="1" applyProtection="1">
      <alignment vertical="center" shrinkToFit="1"/>
      <protection locked="0"/>
    </xf>
    <xf numFmtId="0" fontId="9" fillId="0" borderId="53" xfId="0" applyFont="1" applyBorder="1" applyAlignment="1" applyProtection="1">
      <alignment vertical="center" shrinkToFit="1"/>
      <protection locked="0"/>
    </xf>
    <xf numFmtId="0" fontId="13" fillId="2" borderId="37" xfId="0" applyFont="1" applyFill="1" applyBorder="1" applyAlignment="1">
      <alignment vertical="center" shrinkToFit="1"/>
    </xf>
    <xf numFmtId="0" fontId="13" fillId="2" borderId="43" xfId="0" applyFont="1" applyFill="1" applyBorder="1" applyAlignment="1">
      <alignment vertical="center" shrinkToFit="1"/>
    </xf>
    <xf numFmtId="0" fontId="13" fillId="2" borderId="90" xfId="0" applyFont="1" applyFill="1" applyBorder="1" applyAlignment="1">
      <alignment vertical="center" shrinkToFit="1"/>
    </xf>
    <xf numFmtId="0" fontId="9" fillId="0" borderId="54" xfId="0" applyFont="1" applyBorder="1" applyAlignment="1" applyProtection="1">
      <alignment vertical="center" shrinkToFit="1"/>
      <protection locked="0"/>
    </xf>
    <xf numFmtId="0" fontId="13" fillId="2" borderId="67" xfId="0" applyFont="1" applyFill="1" applyBorder="1" applyAlignment="1">
      <alignment vertical="center" shrinkToFit="1"/>
    </xf>
    <xf numFmtId="0" fontId="13" fillId="0" borderId="52" xfId="0" applyFont="1" applyBorder="1" applyAlignment="1" applyProtection="1">
      <alignment vertical="center" shrinkToFit="1"/>
      <protection locked="0"/>
    </xf>
    <xf numFmtId="0" fontId="13" fillId="0" borderId="84" xfId="0" applyFont="1" applyBorder="1" applyAlignment="1" applyProtection="1">
      <alignment vertical="center" shrinkToFit="1"/>
      <protection locked="0"/>
    </xf>
    <xf numFmtId="0" fontId="13" fillId="0" borderId="54" xfId="0" applyFont="1" applyBorder="1" applyAlignment="1" applyProtection="1">
      <alignment vertical="center" shrinkToFit="1"/>
      <protection locked="0"/>
    </xf>
    <xf numFmtId="0" fontId="13" fillId="0" borderId="85" xfId="0" applyFont="1" applyBorder="1" applyAlignment="1" applyProtection="1">
      <alignment vertical="center" shrinkToFit="1"/>
      <protection locked="0"/>
    </xf>
    <xf numFmtId="0" fontId="13" fillId="2" borderId="65" xfId="0" applyFont="1" applyFill="1" applyBorder="1" applyAlignment="1">
      <alignment vertical="center" shrinkToFit="1"/>
    </xf>
    <xf numFmtId="0" fontId="13" fillId="2" borderId="91" xfId="0" applyFont="1" applyFill="1" applyBorder="1" applyAlignment="1">
      <alignment vertical="center" shrinkToFit="1"/>
    </xf>
    <xf numFmtId="0" fontId="13" fillId="0" borderId="64" xfId="0" applyFont="1" applyBorder="1" applyAlignment="1" applyProtection="1">
      <alignment vertical="center" shrinkToFit="1"/>
      <protection locked="0"/>
    </xf>
    <xf numFmtId="0" fontId="13" fillId="2" borderId="64" xfId="0" applyFont="1" applyFill="1" applyBorder="1" applyAlignment="1">
      <alignment vertical="center" shrinkToFit="1"/>
    </xf>
    <xf numFmtId="0" fontId="13" fillId="2" borderId="33" xfId="0" applyFont="1" applyFill="1" applyBorder="1" applyAlignment="1">
      <alignment vertical="center" shrinkToFit="1"/>
    </xf>
    <xf numFmtId="0" fontId="13" fillId="2" borderId="58" xfId="0" applyFont="1" applyFill="1" applyBorder="1" applyAlignment="1">
      <alignment vertical="center" shrinkToFit="1"/>
    </xf>
    <xf numFmtId="0" fontId="13" fillId="0" borderId="27" xfId="0" applyFont="1" applyBorder="1" applyAlignment="1" applyProtection="1">
      <alignment vertical="center" shrinkToFit="1"/>
      <protection locked="0"/>
    </xf>
    <xf numFmtId="0" fontId="13" fillId="2" borderId="87" xfId="0" applyFont="1" applyFill="1" applyBorder="1" applyAlignment="1">
      <alignment vertical="center" shrinkToFit="1"/>
    </xf>
    <xf numFmtId="0" fontId="13" fillId="0" borderId="59" xfId="0" applyFont="1" applyBorder="1" applyAlignment="1" applyProtection="1">
      <alignment vertical="center" shrinkToFit="1"/>
      <protection locked="0"/>
    </xf>
    <xf numFmtId="0" fontId="13" fillId="2" borderId="59" xfId="0" applyFont="1" applyFill="1" applyBorder="1" applyAlignment="1">
      <alignment vertical="center" shrinkToFit="1"/>
    </xf>
    <xf numFmtId="0" fontId="13" fillId="2" borderId="34" xfId="0" applyFont="1" applyFill="1" applyBorder="1" applyAlignment="1">
      <alignment vertical="center" shrinkToFit="1"/>
    </xf>
    <xf numFmtId="0" fontId="13" fillId="2" borderId="56" xfId="0" applyFont="1" applyFill="1" applyBorder="1" applyAlignment="1">
      <alignment vertical="center" shrinkToFit="1"/>
    </xf>
    <xf numFmtId="0" fontId="13" fillId="2" borderId="92" xfId="0" applyFont="1" applyFill="1" applyBorder="1" applyAlignment="1">
      <alignment vertical="center" shrinkToFit="1"/>
    </xf>
    <xf numFmtId="0" fontId="13" fillId="0" borderId="93" xfId="0" applyFont="1" applyBorder="1" applyAlignment="1" applyProtection="1">
      <alignment vertical="center" shrinkToFit="1"/>
      <protection locked="0"/>
    </xf>
    <xf numFmtId="0" fontId="13" fillId="2" borderId="55" xfId="0" applyFont="1" applyFill="1" applyBorder="1" applyAlignment="1">
      <alignment vertical="center" shrinkToFit="1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vertical="center"/>
    </xf>
    <xf numFmtId="0" fontId="13" fillId="0" borderId="45" xfId="0" applyFont="1" applyBorder="1" applyAlignment="1">
      <alignment horizontal="center" vertical="center" shrinkToFit="1"/>
    </xf>
    <xf numFmtId="0" fontId="13" fillId="3" borderId="10" xfId="0" applyFont="1" applyFill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3" borderId="12" xfId="0" applyFont="1" applyFill="1" applyBorder="1" applyAlignment="1">
      <alignment vertical="center" shrinkToFit="1"/>
    </xf>
    <xf numFmtId="0" fontId="15" fillId="0" borderId="0" xfId="0" applyFont="1" applyAlignment="1">
      <alignment shrinkToFit="1"/>
    </xf>
    <xf numFmtId="0" fontId="18" fillId="4" borderId="0" xfId="0" applyFont="1" applyFill="1" applyAlignment="1">
      <alignment horizontal="justify" vertical="center" shrinkToFit="1"/>
    </xf>
    <xf numFmtId="0" fontId="15" fillId="4" borderId="0" xfId="0" applyFont="1" applyFill="1" applyAlignment="1">
      <alignment shrinkToFit="1"/>
    </xf>
    <xf numFmtId="0" fontId="18" fillId="4" borderId="33" xfId="0" applyFont="1" applyFill="1" applyBorder="1" applyAlignment="1">
      <alignment horizontal="center" vertical="center" shrinkToFit="1"/>
    </xf>
    <xf numFmtId="0" fontId="19" fillId="4" borderId="49" xfId="0" applyFont="1" applyFill="1" applyBorder="1" applyAlignment="1">
      <alignment horizontal="center" vertical="center" shrinkToFit="1"/>
    </xf>
    <xf numFmtId="0" fontId="18" fillId="4" borderId="62" xfId="0" applyFont="1" applyFill="1" applyBorder="1" applyAlignment="1">
      <alignment horizontal="right" vertical="center" shrinkToFit="1"/>
    </xf>
    <xf numFmtId="0" fontId="18" fillId="4" borderId="61" xfId="0" applyFont="1" applyFill="1" applyBorder="1" applyAlignment="1">
      <alignment horizontal="right" vertical="center" shrinkToFit="1"/>
    </xf>
    <xf numFmtId="0" fontId="18" fillId="4" borderId="13" xfId="0" applyFont="1" applyFill="1" applyBorder="1" applyAlignment="1">
      <alignment horizontal="right" vertical="center" shrinkToFit="1"/>
    </xf>
    <xf numFmtId="0" fontId="18" fillId="4" borderId="14" xfId="0" applyFont="1" applyFill="1" applyBorder="1" applyAlignment="1">
      <alignment vertical="center" shrinkToFit="1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right" vertical="center" shrinkToFit="1"/>
    </xf>
    <xf numFmtId="0" fontId="18" fillId="4" borderId="0" xfId="0" applyFont="1" applyFill="1" applyAlignment="1">
      <alignment horizontal="center" vertical="center" shrinkToFit="1"/>
    </xf>
    <xf numFmtId="0" fontId="18" fillId="4" borderId="3" xfId="0" applyFont="1" applyFill="1" applyBorder="1" applyAlignment="1">
      <alignment horizontal="right" vertical="center" shrinkToFit="1"/>
    </xf>
    <xf numFmtId="0" fontId="18" fillId="4" borderId="0" xfId="0" applyFont="1" applyFill="1" applyAlignment="1">
      <alignment vertical="center" shrinkToFit="1"/>
    </xf>
    <xf numFmtId="0" fontId="18" fillId="4" borderId="39" xfId="0" applyFont="1" applyFill="1" applyBorder="1" applyAlignment="1">
      <alignment horizontal="center" vertical="center" shrinkToFit="1"/>
    </xf>
    <xf numFmtId="0" fontId="21" fillId="0" borderId="0" xfId="0" applyFont="1" applyAlignment="1">
      <alignment shrinkToFit="1"/>
    </xf>
    <xf numFmtId="5" fontId="18" fillId="4" borderId="41" xfId="0" applyNumberFormat="1" applyFont="1" applyFill="1" applyBorder="1" applyAlignment="1">
      <alignment vertical="center" shrinkToFit="1"/>
    </xf>
    <xf numFmtId="0" fontId="18" fillId="4" borderId="97" xfId="0" applyFont="1" applyFill="1" applyBorder="1" applyAlignment="1">
      <alignment vertical="center" shrinkToFit="1"/>
    </xf>
    <xf numFmtId="0" fontId="18" fillId="4" borderId="53" xfId="0" applyFont="1" applyFill="1" applyBorder="1" applyAlignment="1">
      <alignment vertical="center" shrinkToFit="1"/>
    </xf>
    <xf numFmtId="0" fontId="18" fillId="4" borderId="7" xfId="0" applyFont="1" applyFill="1" applyBorder="1" applyAlignment="1">
      <alignment horizontal="center" vertical="center" shrinkToFit="1"/>
    </xf>
    <xf numFmtId="5" fontId="18" fillId="4" borderId="0" xfId="0" applyNumberFormat="1" applyFont="1" applyFill="1" applyAlignment="1">
      <alignment horizontal="center" vertical="center" shrinkToFit="1"/>
    </xf>
    <xf numFmtId="0" fontId="18" fillId="4" borderId="13" xfId="0" applyFont="1" applyFill="1" applyBorder="1" applyAlignment="1">
      <alignment vertical="center" shrinkToFit="1"/>
    </xf>
    <xf numFmtId="0" fontId="18" fillId="4" borderId="13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8" fillId="0" borderId="0" xfId="0" applyFont="1" applyAlignment="1">
      <alignment horizontal="justify" vertical="center" shrinkToFit="1"/>
    </xf>
    <xf numFmtId="0" fontId="15" fillId="4" borderId="0" xfId="0" applyFont="1" applyFill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24" fillId="4" borderId="0" xfId="0" applyFont="1" applyFill="1" applyAlignment="1">
      <alignment vertical="center" shrinkToFit="1"/>
    </xf>
    <xf numFmtId="0" fontId="24" fillId="4" borderId="0" xfId="0" applyFont="1" applyFill="1" applyAlignment="1">
      <alignment horizontal="center" vertical="center" shrinkToFit="1"/>
    </xf>
    <xf numFmtId="0" fontId="24" fillId="4" borderId="0" xfId="0" applyFont="1" applyFill="1" applyAlignment="1">
      <alignment horizontal="left" vertical="center" shrinkToFit="1"/>
    </xf>
    <xf numFmtId="0" fontId="15" fillId="0" borderId="0" xfId="0" applyFont="1" applyAlignment="1">
      <alignment vertical="center" wrapText="1" shrinkToFit="1"/>
    </xf>
    <xf numFmtId="0" fontId="24" fillId="4" borderId="0" xfId="0" applyFont="1" applyFill="1" applyAlignment="1">
      <alignment horizontal="left" vertical="center"/>
    </xf>
    <xf numFmtId="0" fontId="24" fillId="0" borderId="0" xfId="0" applyFont="1" applyAlignment="1">
      <alignment vertical="center" shrinkToFit="1"/>
    </xf>
    <xf numFmtId="0" fontId="15" fillId="0" borderId="0" xfId="0" applyFont="1"/>
    <xf numFmtId="0" fontId="15" fillId="0" borderId="99" xfId="0" applyFont="1" applyBorder="1"/>
    <xf numFmtId="0" fontId="15" fillId="0" borderId="1" xfId="0" applyFont="1" applyBorder="1"/>
    <xf numFmtId="0" fontId="15" fillId="0" borderId="9" xfId="0" applyFont="1" applyBorder="1"/>
    <xf numFmtId="0" fontId="15" fillId="0" borderId="11" xfId="0" applyFont="1" applyBorder="1"/>
    <xf numFmtId="0" fontId="8" fillId="5" borderId="2" xfId="1" applyFont="1" applyFill="1" applyBorder="1" applyAlignment="1">
      <alignment horizontal="center" vertical="center" shrinkToFit="1"/>
    </xf>
    <xf numFmtId="0" fontId="8" fillId="5" borderId="1" xfId="1" applyFont="1" applyFill="1" applyBorder="1" applyAlignment="1">
      <alignment horizontal="center" vertical="center" shrinkToFit="1"/>
    </xf>
    <xf numFmtId="0" fontId="8" fillId="5" borderId="4" xfId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18" xfId="1" applyFont="1" applyBorder="1" applyAlignment="1">
      <alignment shrinkToFit="1"/>
    </xf>
    <xf numFmtId="0" fontId="8" fillId="0" borderId="19" xfId="1" applyFont="1" applyBorder="1" applyAlignment="1">
      <alignment shrinkToFit="1"/>
    </xf>
    <xf numFmtId="0" fontId="8" fillId="0" borderId="28" xfId="1" applyFont="1" applyBorder="1" applyAlignment="1">
      <alignment shrinkToFit="1"/>
    </xf>
    <xf numFmtId="0" fontId="8" fillId="0" borderId="0" xfId="1" applyFont="1" applyAlignment="1">
      <alignment shrinkToFit="1"/>
    </xf>
    <xf numFmtId="0" fontId="8" fillId="0" borderId="31" xfId="1" applyFont="1" applyBorder="1" applyAlignment="1">
      <alignment shrinkToFit="1"/>
    </xf>
    <xf numFmtId="0" fontId="8" fillId="0" borderId="21" xfId="1" applyFont="1" applyBorder="1" applyAlignment="1">
      <alignment shrinkToFit="1"/>
    </xf>
    <xf numFmtId="0" fontId="8" fillId="0" borderId="22" xfId="1" applyFont="1" applyBorder="1" applyAlignment="1">
      <alignment shrinkToFit="1"/>
    </xf>
    <xf numFmtId="0" fontId="8" fillId="0" borderId="29" xfId="1" applyFont="1" applyBorder="1" applyAlignment="1">
      <alignment shrinkToFit="1"/>
    </xf>
    <xf numFmtId="0" fontId="8" fillId="0" borderId="30" xfId="1" applyFont="1" applyBorder="1" applyAlignment="1">
      <alignment shrinkToFit="1"/>
    </xf>
    <xf numFmtId="0" fontId="8" fillId="0" borderId="23" xfId="1" applyFont="1" applyBorder="1" applyAlignment="1">
      <alignment shrinkToFit="1"/>
    </xf>
    <xf numFmtId="0" fontId="8" fillId="0" borderId="24" xfId="1" applyFont="1" applyBorder="1" applyAlignment="1">
      <alignment shrinkToFit="1"/>
    </xf>
    <xf numFmtId="0" fontId="8" fillId="0" borderId="29" xfId="1" applyFont="1" applyBorder="1" applyAlignment="1">
      <alignment horizontal="left" shrinkToFit="1"/>
    </xf>
    <xf numFmtId="0" fontId="8" fillId="0" borderId="25" xfId="1" applyFont="1" applyBorder="1" applyAlignment="1">
      <alignment shrinkToFit="1"/>
    </xf>
    <xf numFmtId="0" fontId="8" fillId="0" borderId="26" xfId="1" applyFont="1" applyBorder="1" applyAlignment="1">
      <alignment shrinkToFit="1"/>
    </xf>
    <xf numFmtId="0" fontId="15" fillId="2" borderId="0" xfId="0" applyFont="1" applyFill="1" applyAlignment="1">
      <alignment vertical="center" shrinkToFit="1"/>
    </xf>
    <xf numFmtId="0" fontId="15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13" fillId="2" borderId="0" xfId="0" applyFont="1" applyFill="1" applyAlignment="1">
      <alignment vertical="center" shrinkToFit="1"/>
    </xf>
    <xf numFmtId="0" fontId="13" fillId="0" borderId="0" xfId="0" applyFont="1" applyAlignment="1">
      <alignment horizontal="center" vertical="top" shrinkToFit="1"/>
    </xf>
    <xf numFmtId="0" fontId="25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3" borderId="0" xfId="0" applyFont="1" applyFill="1" applyAlignment="1">
      <alignment horizontal="right" vertical="center" shrinkToFit="1"/>
    </xf>
    <xf numFmtId="0" fontId="15" fillId="0" borderId="0" xfId="1" applyFont="1" applyAlignment="1">
      <alignment horizontal="center" vertical="center"/>
    </xf>
    <xf numFmtId="0" fontId="8" fillId="0" borderId="49" xfId="1" applyFont="1" applyBorder="1" applyAlignment="1">
      <alignment horizontal="center" vertical="center" shrinkToFit="1"/>
    </xf>
    <xf numFmtId="0" fontId="7" fillId="5" borderId="2" xfId="3" applyFill="1" applyBorder="1" applyAlignment="1" applyProtection="1">
      <alignment horizontal="center" vertical="center"/>
    </xf>
    <xf numFmtId="0" fontId="26" fillId="0" borderId="0" xfId="5" applyFont="1">
      <alignment vertical="center"/>
    </xf>
    <xf numFmtId="0" fontId="27" fillId="0" borderId="0" xfId="5" applyFont="1">
      <alignment vertical="center"/>
    </xf>
    <xf numFmtId="0" fontId="26" fillId="0" borderId="0" xfId="5" applyFont="1" applyAlignment="1">
      <alignment horizontal="center" vertical="center"/>
    </xf>
    <xf numFmtId="0" fontId="28" fillId="0" borderId="42" xfId="0" applyFont="1" applyBorder="1" applyAlignment="1">
      <alignment horizontal="left" vertical="center" shrinkToFit="1"/>
    </xf>
    <xf numFmtId="0" fontId="28" fillId="0" borderId="35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left" vertical="center" shrinkToFit="1"/>
    </xf>
    <xf numFmtId="0" fontId="28" fillId="0" borderId="36" xfId="0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center" vertical="center" shrinkToFit="1"/>
    </xf>
    <xf numFmtId="0" fontId="28" fillId="0" borderId="44" xfId="0" applyFont="1" applyBorder="1" applyAlignment="1">
      <alignment horizontal="left" vertical="center" shrinkToFit="1"/>
    </xf>
    <xf numFmtId="0" fontId="8" fillId="6" borderId="0" xfId="1" applyFont="1" applyFill="1"/>
    <xf numFmtId="0" fontId="13" fillId="3" borderId="110" xfId="0" applyFont="1" applyFill="1" applyBorder="1" applyAlignment="1">
      <alignment vertical="center" shrinkToFit="1"/>
    </xf>
    <xf numFmtId="0" fontId="13" fillId="3" borderId="111" xfId="0" applyFont="1" applyFill="1" applyBorder="1" applyAlignment="1">
      <alignment vertical="center" shrinkToFit="1"/>
    </xf>
    <xf numFmtId="0" fontId="13" fillId="3" borderId="13" xfId="0" applyFont="1" applyFill="1" applyBorder="1" applyAlignment="1">
      <alignment vertical="center" shrinkToFit="1"/>
    </xf>
    <xf numFmtId="0" fontId="13" fillId="3" borderId="112" xfId="0" applyFont="1" applyFill="1" applyBorder="1" applyAlignment="1">
      <alignment vertical="center" shrinkToFit="1"/>
    </xf>
    <xf numFmtId="0" fontId="28" fillId="0" borderId="113" xfId="0" applyFont="1" applyBorder="1" applyAlignment="1">
      <alignment horizontal="center" vertical="center" shrinkToFit="1"/>
    </xf>
    <xf numFmtId="0" fontId="28" fillId="0" borderId="71" xfId="0" applyFont="1" applyBorder="1" applyAlignment="1">
      <alignment horizontal="left" vertical="center" shrinkToFit="1"/>
    </xf>
    <xf numFmtId="0" fontId="28" fillId="0" borderId="114" xfId="0" applyFont="1" applyBorder="1" applyAlignment="1">
      <alignment horizontal="left" vertical="center" shrinkToFit="1"/>
    </xf>
    <xf numFmtId="0" fontId="28" fillId="0" borderId="115" xfId="0" applyFont="1" applyBorder="1" applyAlignment="1">
      <alignment horizontal="center" vertical="center" shrinkToFit="1"/>
    </xf>
    <xf numFmtId="0" fontId="2" fillId="0" borderId="0" xfId="7">
      <alignment vertical="center"/>
    </xf>
    <xf numFmtId="0" fontId="32" fillId="7" borderId="0" xfId="7" applyFont="1" applyFill="1">
      <alignment vertical="center"/>
    </xf>
    <xf numFmtId="0" fontId="2" fillId="7" borderId="0" xfId="7" applyFill="1">
      <alignment vertical="center"/>
    </xf>
    <xf numFmtId="0" fontId="32" fillId="0" borderId="0" xfId="7" applyFont="1">
      <alignment vertical="center"/>
    </xf>
    <xf numFmtId="0" fontId="33" fillId="0" borderId="0" xfId="7" applyFont="1">
      <alignment vertical="center"/>
    </xf>
    <xf numFmtId="0" fontId="34" fillId="0" borderId="0" xfId="7" applyFont="1">
      <alignment vertical="center"/>
    </xf>
    <xf numFmtId="0" fontId="33" fillId="7" borderId="0" xfId="7" applyFont="1" applyFill="1">
      <alignment vertical="center"/>
    </xf>
    <xf numFmtId="0" fontId="33" fillId="7" borderId="0" xfId="7" applyFont="1" applyFill="1" applyAlignment="1">
      <alignment vertical="top"/>
    </xf>
    <xf numFmtId="0" fontId="36" fillId="0" borderId="0" xfId="7" applyFont="1">
      <alignment vertical="center"/>
    </xf>
    <xf numFmtId="0" fontId="37" fillId="0" borderId="0" xfId="7" applyFont="1">
      <alignment vertical="center"/>
    </xf>
    <xf numFmtId="0" fontId="38" fillId="0" borderId="0" xfId="7" applyFont="1">
      <alignment vertical="center"/>
    </xf>
    <xf numFmtId="0" fontId="15" fillId="0" borderId="0" xfId="7" applyFont="1">
      <alignment vertical="center"/>
    </xf>
    <xf numFmtId="0" fontId="39" fillId="0" borderId="0" xfId="3" applyFont="1" applyFill="1" applyAlignment="1" applyProtection="1">
      <alignment vertical="center"/>
    </xf>
    <xf numFmtId="0" fontId="40" fillId="0" borderId="0" xfId="7" applyFont="1">
      <alignment vertical="center"/>
    </xf>
    <xf numFmtId="0" fontId="40" fillId="7" borderId="127" xfId="7" applyFont="1" applyFill="1" applyBorder="1" applyAlignment="1">
      <alignment horizontal="center" vertical="center"/>
    </xf>
    <xf numFmtId="0" fontId="40" fillId="7" borderId="133" xfId="7" applyFont="1" applyFill="1" applyBorder="1">
      <alignment vertical="center"/>
    </xf>
    <xf numFmtId="0" fontId="40" fillId="0" borderId="134" xfId="7" applyFont="1" applyBorder="1" applyProtection="1">
      <alignment vertical="center"/>
      <protection locked="0"/>
    </xf>
    <xf numFmtId="0" fontId="40" fillId="7" borderId="136" xfId="7" applyFont="1" applyFill="1" applyBorder="1">
      <alignment vertical="center"/>
    </xf>
    <xf numFmtId="0" fontId="40" fillId="0" borderId="1" xfId="7" applyFont="1" applyBorder="1" applyProtection="1">
      <alignment vertical="center"/>
      <protection locked="0"/>
    </xf>
    <xf numFmtId="0" fontId="40" fillId="7" borderId="137" xfId="7" applyFont="1" applyFill="1" applyBorder="1">
      <alignment vertical="center"/>
    </xf>
    <xf numFmtId="0" fontId="40" fillId="0" borderId="127" xfId="7" applyFont="1" applyBorder="1" applyProtection="1">
      <alignment vertical="center"/>
      <protection locked="0"/>
    </xf>
    <xf numFmtId="0" fontId="42" fillId="7" borderId="118" xfId="7" applyFont="1" applyFill="1" applyBorder="1">
      <alignment vertical="center"/>
    </xf>
    <xf numFmtId="0" fontId="40" fillId="9" borderId="137" xfId="7" applyFont="1" applyFill="1" applyBorder="1" applyAlignment="1">
      <alignment horizontal="center" vertical="center"/>
    </xf>
    <xf numFmtId="0" fontId="40" fillId="9" borderId="132" xfId="7" applyFont="1" applyFill="1" applyBorder="1" applyAlignment="1">
      <alignment horizontal="center" vertical="center"/>
    </xf>
    <xf numFmtId="0" fontId="42" fillId="9" borderId="118" xfId="7" applyFont="1" applyFill="1" applyBorder="1">
      <alignment vertical="center"/>
    </xf>
    <xf numFmtId="0" fontId="42" fillId="9" borderId="119" xfId="7" applyFont="1" applyFill="1" applyBorder="1">
      <alignment vertical="center"/>
    </xf>
    <xf numFmtId="0" fontId="42" fillId="6" borderId="119" xfId="7" applyFont="1" applyFill="1" applyBorder="1">
      <alignment vertical="center"/>
    </xf>
    <xf numFmtId="0" fontId="7" fillId="7" borderId="0" xfId="3" applyFill="1" applyAlignment="1" applyProtection="1">
      <alignment vertical="center"/>
    </xf>
    <xf numFmtId="0" fontId="8" fillId="0" borderId="144" xfId="1" applyFont="1" applyBorder="1" applyAlignment="1">
      <alignment shrinkToFit="1"/>
    </xf>
    <xf numFmtId="0" fontId="8" fillId="0" borderId="145" xfId="1" applyFont="1" applyBorder="1" applyAlignment="1">
      <alignment shrinkToFit="1"/>
    </xf>
    <xf numFmtId="0" fontId="8" fillId="0" borderId="146" xfId="1" applyFont="1" applyBorder="1" applyAlignment="1">
      <alignment shrinkToFit="1"/>
    </xf>
    <xf numFmtId="0" fontId="28" fillId="0" borderId="69" xfId="0" applyFont="1" applyBorder="1" applyAlignment="1">
      <alignment horizontal="left"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0" xfId="0" applyFont="1" applyFill="1" applyAlignment="1" applyProtection="1">
      <alignment horizontal="center" vertical="center" shrinkToFit="1"/>
      <protection locked="0"/>
    </xf>
    <xf numFmtId="0" fontId="15" fillId="3" borderId="0" xfId="0" applyFont="1" applyFill="1" applyAlignment="1" applyProtection="1">
      <alignment horizontal="center" vertical="center" shrinkToFit="1"/>
      <protection locked="0"/>
    </xf>
    <xf numFmtId="0" fontId="13" fillId="2" borderId="62" xfId="0" applyFont="1" applyFill="1" applyBorder="1" applyAlignment="1">
      <alignment vertical="center" shrinkToFit="1"/>
    </xf>
    <xf numFmtId="0" fontId="15" fillId="0" borderId="103" xfId="0" applyFont="1" applyBorder="1" applyAlignment="1" applyProtection="1">
      <alignment horizontal="center" vertical="center" shrinkToFit="1"/>
      <protection locked="0"/>
    </xf>
    <xf numFmtId="0" fontId="15" fillId="0" borderId="97" xfId="0" applyFont="1" applyBorder="1" applyAlignment="1" applyProtection="1">
      <alignment horizontal="center" vertical="center" shrinkToFit="1"/>
      <protection locked="0"/>
    </xf>
    <xf numFmtId="0" fontId="15" fillId="0" borderId="107" xfId="0" applyFont="1" applyBorder="1" applyAlignment="1" applyProtection="1">
      <alignment horizontal="center" vertical="center" shrinkToFit="1"/>
      <protection locked="0"/>
    </xf>
    <xf numFmtId="0" fontId="13" fillId="2" borderId="145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8" fillId="0" borderId="0" xfId="0" applyFont="1" applyAlignment="1">
      <alignment shrinkToFit="1"/>
    </xf>
    <xf numFmtId="0" fontId="8" fillId="0" borderId="10" xfId="0" applyFont="1" applyBorder="1" applyAlignment="1">
      <alignment shrinkToFit="1"/>
    </xf>
    <xf numFmtId="0" fontId="15" fillId="0" borderId="148" xfId="0" applyFont="1" applyBorder="1"/>
    <xf numFmtId="0" fontId="8" fillId="0" borderId="12" xfId="0" applyFont="1" applyBorder="1" applyAlignment="1">
      <alignment shrinkToFit="1"/>
    </xf>
    <xf numFmtId="0" fontId="8" fillId="0" borderId="13" xfId="0" applyFont="1" applyBorder="1" applyAlignment="1">
      <alignment shrinkToFit="1"/>
    </xf>
    <xf numFmtId="0" fontId="15" fillId="0" borderId="13" xfId="0" applyFont="1" applyBorder="1"/>
    <xf numFmtId="0" fontId="0" fillId="0" borderId="13" xfId="0" applyBorder="1" applyAlignment="1">
      <alignment vertical="center"/>
    </xf>
    <xf numFmtId="0" fontId="15" fillId="0" borderId="14" xfId="0" applyFont="1" applyBorder="1"/>
    <xf numFmtId="0" fontId="15" fillId="0" borderId="2" xfId="0" applyFont="1" applyBorder="1"/>
    <xf numFmtId="0" fontId="15" fillId="0" borderId="3" xfId="0" applyFont="1" applyBorder="1"/>
    <xf numFmtId="0" fontId="0" fillId="0" borderId="3" xfId="0" applyBorder="1" applyAlignment="1">
      <alignment vertical="center"/>
    </xf>
    <xf numFmtId="0" fontId="15" fillId="0" borderId="4" xfId="0" applyFont="1" applyBorder="1"/>
    <xf numFmtId="0" fontId="13" fillId="2" borderId="2" xfId="0" applyFont="1" applyFill="1" applyBorder="1" applyAlignment="1">
      <alignment horizontal="center" vertical="center" shrinkToFit="1"/>
    </xf>
    <xf numFmtId="0" fontId="45" fillId="3" borderId="0" xfId="0" applyFont="1" applyFill="1" applyAlignment="1">
      <alignment vertical="center" shrinkToFit="1"/>
    </xf>
    <xf numFmtId="0" fontId="40" fillId="7" borderId="17" xfId="7" applyFont="1" applyFill="1" applyBorder="1">
      <alignment vertical="center"/>
    </xf>
    <xf numFmtId="0" fontId="40" fillId="7" borderId="119" xfId="7" applyFont="1" applyFill="1" applyBorder="1" applyAlignment="1">
      <alignment horizontal="center" vertical="center"/>
    </xf>
    <xf numFmtId="0" fontId="14" fillId="7" borderId="120" xfId="7" applyFont="1" applyFill="1" applyBorder="1" applyAlignment="1">
      <alignment horizontal="center" vertical="center" shrinkToFit="1"/>
    </xf>
    <xf numFmtId="0" fontId="40" fillId="7" borderId="136" xfId="7" applyFont="1" applyFill="1" applyBorder="1" applyAlignment="1">
      <alignment vertical="center" shrinkToFit="1"/>
    </xf>
    <xf numFmtId="0" fontId="33" fillId="12" borderId="0" xfId="7" applyFont="1" applyFill="1">
      <alignment vertical="center"/>
    </xf>
    <xf numFmtId="0" fontId="32" fillId="12" borderId="0" xfId="7" applyFont="1" applyFill="1">
      <alignment vertical="center"/>
    </xf>
    <xf numFmtId="0" fontId="33" fillId="12" borderId="0" xfId="7" applyFont="1" applyFill="1" applyAlignment="1">
      <alignment vertical="top"/>
    </xf>
    <xf numFmtId="0" fontId="36" fillId="12" borderId="0" xfId="7" applyFont="1" applyFill="1">
      <alignment vertical="center"/>
    </xf>
    <xf numFmtId="0" fontId="42" fillId="0" borderId="130" xfId="7" applyFont="1" applyBorder="1" applyAlignment="1" applyProtection="1">
      <alignment horizontal="center" vertical="center" shrinkToFit="1"/>
      <protection locked="0"/>
    </xf>
    <xf numFmtId="0" fontId="42" fillId="0" borderId="132" xfId="7" applyFont="1" applyBorder="1" applyAlignment="1" applyProtection="1">
      <alignment horizontal="center" vertical="center" shrinkToFit="1"/>
      <protection locked="0"/>
    </xf>
    <xf numFmtId="0" fontId="2" fillId="12" borderId="0" xfId="7" applyFill="1">
      <alignment vertical="center"/>
    </xf>
    <xf numFmtId="0" fontId="13" fillId="0" borderId="99" xfId="0" applyFont="1" applyBorder="1" applyAlignment="1" applyProtection="1">
      <alignment vertical="center" shrinkToFit="1"/>
      <protection locked="0"/>
    </xf>
    <xf numFmtId="0" fontId="40" fillId="11" borderId="134" xfId="7" applyFont="1" applyFill="1" applyBorder="1" applyAlignment="1">
      <alignment vertical="center" shrinkToFit="1"/>
    </xf>
    <xf numFmtId="0" fontId="40" fillId="11" borderId="1" xfId="7" applyFont="1" applyFill="1" applyBorder="1" applyAlignment="1">
      <alignment vertical="center" shrinkToFit="1"/>
    </xf>
    <xf numFmtId="0" fontId="40" fillId="7" borderId="1" xfId="7" applyFont="1" applyFill="1" applyBorder="1" applyAlignment="1">
      <alignment vertical="center" shrinkToFit="1"/>
    </xf>
    <xf numFmtId="0" fontId="40" fillId="11" borderId="127" xfId="7" applyFont="1" applyFill="1" applyBorder="1" applyAlignment="1">
      <alignment vertical="center" shrinkToFit="1"/>
    </xf>
    <xf numFmtId="0" fontId="40" fillId="7" borderId="119" xfId="7" applyFont="1" applyFill="1" applyBorder="1" applyAlignment="1">
      <alignment horizontal="center" vertical="center" shrinkToFit="1"/>
    </xf>
    <xf numFmtId="0" fontId="13" fillId="2" borderId="61" xfId="0" applyFont="1" applyFill="1" applyBorder="1" applyAlignment="1">
      <alignment vertical="center" shrinkToFit="1"/>
    </xf>
    <xf numFmtId="0" fontId="13" fillId="0" borderId="157" xfId="0" applyFont="1" applyBorder="1" applyAlignment="1" applyProtection="1">
      <alignment vertical="center" shrinkToFit="1"/>
      <protection locked="0"/>
    </xf>
    <xf numFmtId="0" fontId="13" fillId="2" borderId="48" xfId="0" applyFont="1" applyFill="1" applyBorder="1" applyAlignment="1">
      <alignment vertical="center" shrinkToFit="1"/>
    </xf>
    <xf numFmtId="0" fontId="13" fillId="0" borderId="161" xfId="0" applyFont="1" applyBorder="1" applyAlignment="1">
      <alignment horizontal="center" vertical="center" shrinkToFit="1"/>
    </xf>
    <xf numFmtId="0" fontId="13" fillId="0" borderId="81" xfId="0" applyFont="1" applyBorder="1" applyAlignment="1">
      <alignment horizontal="center" vertical="center" shrinkToFit="1"/>
    </xf>
    <xf numFmtId="177" fontId="40" fillId="7" borderId="124" xfId="7" applyNumberFormat="1" applyFont="1" applyFill="1" applyBorder="1" applyAlignment="1">
      <alignment horizontal="center" vertical="center"/>
    </xf>
    <xf numFmtId="177" fontId="40" fillId="7" borderId="134" xfId="7" applyNumberFormat="1" applyFont="1" applyFill="1" applyBorder="1" applyAlignment="1">
      <alignment horizontal="center" vertical="center"/>
    </xf>
    <xf numFmtId="178" fontId="40" fillId="7" borderId="123" xfId="7" applyNumberFormat="1" applyFont="1" applyFill="1" applyBorder="1" applyAlignment="1">
      <alignment horizontal="center" vertical="center"/>
    </xf>
    <xf numFmtId="178" fontId="40" fillId="7" borderId="135" xfId="7" applyNumberFormat="1" applyFont="1" applyFill="1" applyBorder="1" applyAlignment="1">
      <alignment horizontal="center" vertical="center"/>
    </xf>
    <xf numFmtId="177" fontId="40" fillId="7" borderId="151" xfId="7" applyNumberFormat="1" applyFont="1" applyFill="1" applyBorder="1" applyAlignment="1">
      <alignment horizontal="center" vertical="center"/>
    </xf>
    <xf numFmtId="177" fontId="40" fillId="7" borderId="127" xfId="7" applyNumberFormat="1" applyFont="1" applyFill="1" applyBorder="1" applyAlignment="1">
      <alignment horizontal="center" vertical="center"/>
    </xf>
    <xf numFmtId="178" fontId="40" fillId="7" borderId="150" xfId="7" applyNumberFormat="1" applyFont="1" applyFill="1" applyBorder="1" applyAlignment="1">
      <alignment horizontal="center" vertical="center"/>
    </xf>
    <xf numFmtId="178" fontId="40" fillId="7" borderId="132" xfId="7" applyNumberFormat="1" applyFont="1" applyFill="1" applyBorder="1" applyAlignment="1">
      <alignment horizontal="center" vertical="center"/>
    </xf>
    <xf numFmtId="0" fontId="40" fillId="0" borderId="0" xfId="7" applyFont="1" applyAlignment="1">
      <alignment horizontal="center" vertical="center"/>
    </xf>
    <xf numFmtId="178" fontId="40" fillId="0" borderId="0" xfId="7" applyNumberFormat="1" applyFont="1" applyAlignment="1">
      <alignment horizontal="center" vertical="center"/>
    </xf>
    <xf numFmtId="180" fontId="41" fillId="0" borderId="0" xfId="7" applyNumberFormat="1" applyFont="1">
      <alignment vertical="center"/>
    </xf>
    <xf numFmtId="178" fontId="41" fillId="0" borderId="0" xfId="7" applyNumberFormat="1" applyFont="1">
      <alignment vertical="center"/>
    </xf>
    <xf numFmtId="178" fontId="40" fillId="9" borderId="140" xfId="7" applyNumberFormat="1" applyFont="1" applyFill="1" applyBorder="1" applyAlignment="1">
      <alignment horizontal="center" vertical="center"/>
    </xf>
    <xf numFmtId="178" fontId="40" fillId="9" borderId="135" xfId="7" applyNumberFormat="1" applyFont="1" applyFill="1" applyBorder="1" applyAlignment="1">
      <alignment horizontal="center" vertical="center"/>
    </xf>
    <xf numFmtId="0" fontId="40" fillId="9" borderId="137" xfId="7" applyFont="1" applyFill="1" applyBorder="1" applyAlignment="1">
      <alignment vertical="center" shrinkToFit="1"/>
    </xf>
    <xf numFmtId="0" fontId="40" fillId="9" borderId="17" xfId="7" applyFont="1" applyFill="1" applyBorder="1">
      <alignment vertical="center"/>
    </xf>
    <xf numFmtId="0" fontId="40" fillId="9" borderId="119" xfId="7" applyFont="1" applyFill="1" applyBorder="1" applyAlignment="1">
      <alignment horizontal="center" vertical="center" shrinkToFit="1"/>
    </xf>
    <xf numFmtId="0" fontId="14" fillId="9" borderId="120" xfId="7" applyFont="1" applyFill="1" applyBorder="1" applyAlignment="1">
      <alignment horizontal="center" vertical="center" shrinkToFit="1"/>
    </xf>
    <xf numFmtId="180" fontId="41" fillId="13" borderId="166" xfId="7" applyNumberFormat="1" applyFont="1" applyFill="1" applyBorder="1">
      <alignment vertical="center"/>
    </xf>
    <xf numFmtId="180" fontId="41" fillId="13" borderId="129" xfId="7" applyNumberFormat="1" applyFont="1" applyFill="1" applyBorder="1">
      <alignment vertical="center"/>
    </xf>
    <xf numFmtId="178" fontId="38" fillId="13" borderId="140" xfId="7" applyNumberFormat="1" applyFont="1" applyFill="1" applyBorder="1" applyAlignment="1">
      <alignment horizontal="right" vertical="center"/>
    </xf>
    <xf numFmtId="0" fontId="14" fillId="0" borderId="0" xfId="7" applyFont="1" applyAlignment="1">
      <alignment horizontal="center" vertical="center" shrinkToFit="1"/>
    </xf>
    <xf numFmtId="0" fontId="42" fillId="0" borderId="0" xfId="7" applyFont="1" applyAlignment="1" applyProtection="1">
      <alignment horizontal="center" vertical="center" shrinkToFit="1"/>
      <protection locked="0"/>
    </xf>
    <xf numFmtId="181" fontId="41" fillId="13" borderId="167" xfId="7" applyNumberFormat="1" applyFont="1" applyFill="1" applyBorder="1">
      <alignment vertical="center"/>
    </xf>
    <xf numFmtId="181" fontId="41" fillId="13" borderId="128" xfId="7" applyNumberFormat="1" applyFont="1" applyFill="1" applyBorder="1">
      <alignment vertical="center"/>
    </xf>
    <xf numFmtId="0" fontId="32" fillId="14" borderId="0" xfId="7" applyFont="1" applyFill="1">
      <alignment vertical="center"/>
    </xf>
    <xf numFmtId="0" fontId="2" fillId="14" borderId="0" xfId="7" applyFill="1">
      <alignment vertical="center"/>
    </xf>
    <xf numFmtId="0" fontId="7" fillId="14" borderId="0" xfId="3" applyFill="1" applyAlignment="1" applyProtection="1">
      <alignment vertical="center"/>
    </xf>
    <xf numFmtId="0" fontId="33" fillId="14" borderId="0" xfId="7" applyFont="1" applyFill="1">
      <alignment vertical="center"/>
    </xf>
    <xf numFmtId="0" fontId="33" fillId="14" borderId="0" xfId="7" applyFont="1" applyFill="1" applyAlignment="1">
      <alignment vertical="top"/>
    </xf>
    <xf numFmtId="0" fontId="36" fillId="14" borderId="0" xfId="7" applyFont="1" applyFill="1">
      <alignment vertical="center"/>
    </xf>
    <xf numFmtId="180" fontId="38" fillId="8" borderId="14" xfId="7" applyNumberFormat="1" applyFont="1" applyFill="1" applyBorder="1">
      <alignment vertical="center"/>
    </xf>
    <xf numFmtId="180" fontId="38" fillId="8" borderId="11" xfId="7" applyNumberFormat="1" applyFont="1" applyFill="1" applyBorder="1">
      <alignment vertical="center"/>
    </xf>
    <xf numFmtId="179" fontId="38" fillId="8" borderId="155" xfId="7" applyNumberFormat="1" applyFont="1" applyFill="1" applyBorder="1">
      <alignment vertical="center"/>
    </xf>
    <xf numFmtId="179" fontId="38" fillId="8" borderId="131" xfId="7" applyNumberFormat="1" applyFont="1" applyFill="1" applyBorder="1">
      <alignment vertical="center"/>
    </xf>
    <xf numFmtId="178" fontId="38" fillId="8" borderId="126" xfId="7" applyNumberFormat="1" applyFont="1" applyFill="1" applyBorder="1">
      <alignment vertical="center"/>
    </xf>
    <xf numFmtId="180" fontId="38" fillId="8" borderId="129" xfId="7" applyNumberFormat="1" applyFont="1" applyFill="1" applyBorder="1">
      <alignment vertical="center"/>
    </xf>
    <xf numFmtId="178" fontId="38" fillId="8" borderId="128" xfId="7" applyNumberFormat="1" applyFont="1" applyFill="1" applyBorder="1">
      <alignment vertical="center"/>
    </xf>
    <xf numFmtId="0" fontId="1" fillId="0" borderId="0" xfId="7" applyFont="1">
      <alignment vertical="center"/>
    </xf>
    <xf numFmtId="178" fontId="38" fillId="13" borderId="135" xfId="7" applyNumberFormat="1" applyFont="1" applyFill="1" applyBorder="1" applyAlignment="1">
      <alignment horizontal="right" vertical="center"/>
    </xf>
    <xf numFmtId="0" fontId="40" fillId="0" borderId="134" xfId="7" applyFont="1" applyBorder="1" applyAlignment="1" applyProtection="1">
      <alignment horizontal="center" vertical="center"/>
      <protection locked="0"/>
    </xf>
    <xf numFmtId="0" fontId="40" fillId="0" borderId="1" xfId="7" applyFont="1" applyBorder="1" applyAlignment="1" applyProtection="1">
      <alignment horizontal="center" vertical="center"/>
      <protection locked="0"/>
    </xf>
    <xf numFmtId="0" fontId="40" fillId="0" borderId="127" xfId="7" applyFont="1" applyBorder="1" applyAlignment="1" applyProtection="1">
      <alignment horizontal="center" vertical="center"/>
      <protection locked="0"/>
    </xf>
    <xf numFmtId="0" fontId="42" fillId="11" borderId="135" xfId="7" applyFont="1" applyFill="1" applyBorder="1" applyAlignment="1">
      <alignment vertical="center" shrinkToFit="1"/>
    </xf>
    <xf numFmtId="0" fontId="42" fillId="11" borderId="130" xfId="7" applyFont="1" applyFill="1" applyBorder="1" applyAlignment="1">
      <alignment vertical="center" shrinkToFit="1"/>
    </xf>
    <xf numFmtId="176" fontId="15" fillId="0" borderId="157" xfId="0" applyNumberFormat="1" applyFont="1" applyBorder="1"/>
    <xf numFmtId="176" fontId="15" fillId="0" borderId="27" xfId="0" applyNumberFormat="1" applyFont="1" applyBorder="1"/>
    <xf numFmtId="0" fontId="15" fillId="0" borderId="133" xfId="0" applyFont="1" applyBorder="1"/>
    <xf numFmtId="0" fontId="15" fillId="0" borderId="134" xfId="0" applyFont="1" applyBorder="1"/>
    <xf numFmtId="0" fontId="15" fillId="0" borderId="135" xfId="0" applyFont="1" applyBorder="1"/>
    <xf numFmtId="0" fontId="15" fillId="0" borderId="136" xfId="0" applyFont="1" applyBorder="1"/>
    <xf numFmtId="0" fontId="15" fillId="0" borderId="130" xfId="0" applyFont="1" applyBorder="1"/>
    <xf numFmtId="0" fontId="15" fillId="0" borderId="137" xfId="0" applyFont="1" applyBorder="1"/>
    <xf numFmtId="0" fontId="15" fillId="0" borderId="127" xfId="0" applyFont="1" applyBorder="1"/>
    <xf numFmtId="0" fontId="15" fillId="0" borderId="132" xfId="0" applyFont="1" applyBorder="1"/>
    <xf numFmtId="0" fontId="13" fillId="3" borderId="0" xfId="0" applyFont="1" applyFill="1" applyAlignment="1">
      <alignment horizontal="left" vertical="center" shrinkToFit="1"/>
    </xf>
    <xf numFmtId="0" fontId="13" fillId="2" borderId="54" xfId="0" applyFont="1" applyFill="1" applyBorder="1" applyAlignment="1">
      <alignment horizontal="center" vertical="center" shrinkToFit="1"/>
    </xf>
    <xf numFmtId="0" fontId="13" fillId="2" borderId="43" xfId="0" applyFont="1" applyFill="1" applyBorder="1" applyAlignment="1">
      <alignment horizontal="center" vertical="center" shrinkToFit="1"/>
    </xf>
    <xf numFmtId="0" fontId="13" fillId="2" borderId="52" xfId="0" applyFont="1" applyFill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96" xfId="0" applyFont="1" applyFill="1" applyBorder="1" applyAlignment="1">
      <alignment horizontal="center" vertical="center" shrinkToFit="1"/>
    </xf>
    <xf numFmtId="0" fontId="13" fillId="2" borderId="82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0" borderId="94" xfId="0" applyFont="1" applyBorder="1" applyAlignment="1" applyProtection="1">
      <alignment horizontal="left" vertical="center" shrinkToFit="1"/>
      <protection locked="0"/>
    </xf>
    <xf numFmtId="49" fontId="13" fillId="0" borderId="48" xfId="0" applyNumberFormat="1" applyFont="1" applyBorder="1" applyAlignment="1" applyProtection="1">
      <alignment horizontal="left" vertical="center" shrinkToFit="1"/>
      <protection locked="0"/>
    </xf>
    <xf numFmtId="49" fontId="13" fillId="0" borderId="87" xfId="0" applyNumberFormat="1" applyFont="1" applyBorder="1" applyAlignment="1" applyProtection="1">
      <alignment horizontal="left" vertical="center" shrinkToFit="1"/>
      <protection locked="0"/>
    </xf>
    <xf numFmtId="49" fontId="13" fillId="0" borderId="94" xfId="0" applyNumberFormat="1" applyFont="1" applyBorder="1" applyAlignment="1" applyProtection="1">
      <alignment horizontal="left" vertical="center" shrinkToFit="1"/>
      <protection locked="0"/>
    </xf>
    <xf numFmtId="49" fontId="13" fillId="0" borderId="95" xfId="0" applyNumberFormat="1" applyFont="1" applyBorder="1" applyAlignment="1" applyProtection="1">
      <alignment horizontal="left" vertical="center" shrinkToFit="1"/>
      <protection locked="0"/>
    </xf>
    <xf numFmtId="0" fontId="13" fillId="2" borderId="56" xfId="0" applyFont="1" applyFill="1" applyBorder="1" applyAlignment="1">
      <alignment horizontal="center" vertical="top" shrinkToFit="1"/>
    </xf>
    <xf numFmtId="0" fontId="13" fillId="2" borderId="61" xfId="0" applyFont="1" applyFill="1" applyBorder="1" applyAlignment="1">
      <alignment horizontal="center" vertical="top" shrinkToFit="1"/>
    </xf>
    <xf numFmtId="0" fontId="13" fillId="2" borderId="56" xfId="0" applyFont="1" applyFill="1" applyBorder="1" applyAlignment="1">
      <alignment horizontal="center" vertical="center" shrinkToFit="1"/>
    </xf>
    <xf numFmtId="0" fontId="13" fillId="2" borderId="41" xfId="0" applyFont="1" applyFill="1" applyBorder="1" applyAlignment="1">
      <alignment horizontal="center" vertical="center" shrinkToFit="1"/>
    </xf>
    <xf numFmtId="0" fontId="13" fillId="2" borderId="97" xfId="0" applyFont="1" applyFill="1" applyBorder="1" applyAlignment="1">
      <alignment horizontal="center" vertical="center" shrinkToFit="1"/>
    </xf>
    <xf numFmtId="49" fontId="13" fillId="0" borderId="63" xfId="0" applyNumberFormat="1" applyFont="1" applyBorder="1" applyAlignment="1" applyProtection="1">
      <alignment horizontal="left" vertical="center" shrinkToFit="1"/>
      <protection locked="0"/>
    </xf>
    <xf numFmtId="0" fontId="13" fillId="2" borderId="38" xfId="0" applyFont="1" applyFill="1" applyBorder="1" applyAlignment="1">
      <alignment horizontal="center" vertical="center" shrinkToFit="1"/>
    </xf>
    <xf numFmtId="0" fontId="13" fillId="2" borderId="98" xfId="0" applyFont="1" applyFill="1" applyBorder="1" applyAlignment="1">
      <alignment horizontal="center" vertical="center" shrinkToFit="1"/>
    </xf>
    <xf numFmtId="0" fontId="9" fillId="0" borderId="41" xfId="0" applyFont="1" applyBorder="1" applyAlignment="1" applyProtection="1">
      <alignment horizontal="left" vertical="center" shrinkToFit="1"/>
      <protection locked="0"/>
    </xf>
    <xf numFmtId="0" fontId="9" fillId="0" borderId="80" xfId="0" applyFont="1" applyBorder="1" applyAlignment="1" applyProtection="1">
      <alignment horizontal="left" vertical="center" shrinkToFit="1"/>
      <protection locked="0"/>
    </xf>
    <xf numFmtId="0" fontId="15" fillId="0" borderId="77" xfId="0" applyFont="1" applyBorder="1" applyAlignment="1" applyProtection="1">
      <alignment horizontal="center" vertical="center" shrinkToFit="1"/>
      <protection locked="0"/>
    </xf>
    <xf numFmtId="0" fontId="7" fillId="0" borderId="77" xfId="3" applyBorder="1" applyAlignment="1" applyProtection="1">
      <alignment horizontal="center" vertical="center" shrinkToFit="1"/>
      <protection locked="0"/>
    </xf>
    <xf numFmtId="0" fontId="13" fillId="2" borderId="50" xfId="0" applyFont="1" applyFill="1" applyBorder="1" applyAlignment="1">
      <alignment horizontal="center" vertical="center" shrinkToFit="1"/>
    </xf>
    <xf numFmtId="0" fontId="13" fillId="2" borderId="62" xfId="0" applyFont="1" applyFill="1" applyBorder="1" applyAlignment="1">
      <alignment horizontal="center" vertical="center" shrinkToFit="1"/>
    </xf>
    <xf numFmtId="0" fontId="13" fillId="2" borderId="53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41" xfId="0" applyFont="1" applyBorder="1" applyAlignment="1">
      <alignment horizontal="left" vertical="center" shrinkToFit="1"/>
    </xf>
    <xf numFmtId="0" fontId="9" fillId="0" borderId="42" xfId="0" applyFont="1" applyBorder="1" applyAlignment="1">
      <alignment horizontal="left" vertical="center" shrinkToFit="1"/>
    </xf>
    <xf numFmtId="0" fontId="9" fillId="0" borderId="56" xfId="0" applyFont="1" applyBorder="1" applyAlignment="1">
      <alignment horizontal="left" vertical="center" shrinkToFit="1"/>
    </xf>
    <xf numFmtId="0" fontId="9" fillId="0" borderId="57" xfId="0" applyFont="1" applyBorder="1" applyAlignment="1">
      <alignment horizontal="left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61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147" xfId="0" applyFont="1" applyFill="1" applyBorder="1" applyAlignment="1">
      <alignment horizontal="left" vertical="center" shrinkToFit="1"/>
    </xf>
    <xf numFmtId="0" fontId="13" fillId="2" borderId="28" xfId="0" applyFont="1" applyFill="1" applyBorder="1" applyAlignment="1">
      <alignment horizontal="left" vertical="center" shrinkToFit="1"/>
    </xf>
    <xf numFmtId="0" fontId="13" fillId="2" borderId="101" xfId="0" applyFont="1" applyFill="1" applyBorder="1" applyAlignment="1">
      <alignment horizontal="left" vertical="center" shrinkToFit="1"/>
    </xf>
    <xf numFmtId="0" fontId="13" fillId="2" borderId="29" xfId="0" applyFont="1" applyFill="1" applyBorder="1" applyAlignment="1">
      <alignment horizontal="left" vertical="center" shrinkToFit="1"/>
    </xf>
    <xf numFmtId="0" fontId="13" fillId="2" borderId="100" xfId="0" applyFont="1" applyFill="1" applyBorder="1" applyAlignment="1">
      <alignment horizontal="left" vertical="center" shrinkToFit="1"/>
    </xf>
    <xf numFmtId="0" fontId="13" fillId="2" borderId="30" xfId="0" applyFont="1" applyFill="1" applyBorder="1" applyAlignment="1">
      <alignment horizontal="left" vertical="center" shrinkToFit="1"/>
    </xf>
    <xf numFmtId="0" fontId="13" fillId="0" borderId="46" xfId="0" applyFont="1" applyBorder="1" applyAlignment="1">
      <alignment horizontal="left" vertical="center" shrinkToFit="1"/>
    </xf>
    <xf numFmtId="0" fontId="13" fillId="0" borderId="162" xfId="0" applyFont="1" applyBorder="1" applyAlignment="1">
      <alignment horizontal="left" vertical="center" shrinkToFit="1"/>
    </xf>
    <xf numFmtId="0" fontId="13" fillId="0" borderId="47" xfId="0" applyFont="1" applyBorder="1" applyAlignment="1">
      <alignment horizontal="left" vertical="center" shrinkToFit="1"/>
    </xf>
    <xf numFmtId="0" fontId="13" fillId="2" borderId="35" xfId="0" applyFont="1" applyFill="1" applyBorder="1" applyAlignment="1">
      <alignment horizontal="center" vertical="center" shrinkToFit="1"/>
    </xf>
    <xf numFmtId="0" fontId="13" fillId="2" borderId="37" xfId="0" applyFont="1" applyFill="1" applyBorder="1" applyAlignment="1">
      <alignment horizontal="center" vertical="center" shrinkToFit="1"/>
    </xf>
    <xf numFmtId="0" fontId="13" fillId="2" borderId="58" xfId="0" applyFont="1" applyFill="1" applyBorder="1" applyAlignment="1">
      <alignment horizontal="center" vertical="center" shrinkToFit="1"/>
    </xf>
    <xf numFmtId="0" fontId="13" fillId="2" borderId="59" xfId="0" applyFont="1" applyFill="1" applyBorder="1" applyAlignment="1">
      <alignment horizontal="center" vertical="center" shrinkToFit="1"/>
    </xf>
    <xf numFmtId="0" fontId="13" fillId="0" borderId="43" xfId="0" applyFont="1" applyBorder="1" applyAlignment="1" applyProtection="1">
      <alignment horizontal="left" vertical="center" shrinkToFit="1"/>
      <protection locked="0"/>
    </xf>
    <xf numFmtId="0" fontId="13" fillId="0" borderId="90" xfId="0" applyFont="1" applyBorder="1" applyAlignment="1" applyProtection="1">
      <alignment horizontal="left" vertical="center" shrinkToFit="1"/>
      <protection locked="0"/>
    </xf>
    <xf numFmtId="0" fontId="13" fillId="0" borderId="63" xfId="0" applyFont="1" applyBorder="1" applyAlignment="1" applyProtection="1">
      <alignment horizontal="left" vertical="center" shrinkToFit="1"/>
      <protection locked="0"/>
    </xf>
    <xf numFmtId="0" fontId="13" fillId="0" borderId="48" xfId="0" applyFont="1" applyBorder="1" applyAlignment="1" applyProtection="1">
      <alignment horizontal="left" vertical="center" shrinkToFit="1"/>
      <protection locked="0"/>
    </xf>
    <xf numFmtId="0" fontId="13" fillId="0" borderId="103" xfId="0" applyFont="1" applyBorder="1" applyAlignment="1" applyProtection="1">
      <alignment horizontal="left" vertical="center" shrinkToFit="1"/>
      <protection locked="0"/>
    </xf>
    <xf numFmtId="0" fontId="13" fillId="0" borderId="104" xfId="0" applyFont="1" applyBorder="1" applyAlignment="1" applyProtection="1">
      <alignment horizontal="left" vertical="center" shrinkToFit="1"/>
      <protection locked="0"/>
    </xf>
    <xf numFmtId="0" fontId="13" fillId="0" borderId="105" xfId="0" applyFont="1" applyBorder="1" applyAlignment="1" applyProtection="1">
      <alignment horizontal="left" vertical="center" shrinkToFit="1"/>
      <protection locked="0"/>
    </xf>
    <xf numFmtId="0" fontId="13" fillId="0" borderId="77" xfId="0" applyFont="1" applyBorder="1" applyAlignment="1" applyProtection="1">
      <alignment horizontal="left" vertical="center" shrinkToFit="1"/>
      <protection locked="0"/>
    </xf>
    <xf numFmtId="0" fontId="13" fillId="0" borderId="78" xfId="0" applyFont="1" applyBorder="1" applyAlignment="1" applyProtection="1">
      <alignment horizontal="left" vertical="center" shrinkToFit="1"/>
      <protection locked="0"/>
    </xf>
    <xf numFmtId="0" fontId="13" fillId="0" borderId="97" xfId="0" applyFont="1" applyBorder="1" applyAlignment="1" applyProtection="1">
      <alignment horizontal="left" vertical="center" shrinkToFit="1"/>
      <protection locked="0"/>
    </xf>
    <xf numFmtId="0" fontId="13" fillId="0" borderId="102" xfId="0" applyFont="1" applyBorder="1" applyAlignment="1" applyProtection="1">
      <alignment horizontal="left" vertical="center" shrinkToFit="1"/>
      <protection locked="0"/>
    </xf>
    <xf numFmtId="0" fontId="13" fillId="0" borderId="53" xfId="0" applyFont="1" applyBorder="1" applyAlignment="1" applyProtection="1">
      <alignment horizontal="left" vertical="center" shrinkToFit="1"/>
      <protection locked="0"/>
    </xf>
    <xf numFmtId="0" fontId="13" fillId="0" borderId="41" xfId="0" applyFont="1" applyBorder="1" applyAlignment="1" applyProtection="1">
      <alignment horizontal="left" vertical="center" shrinkToFit="1"/>
      <protection locked="0"/>
    </xf>
    <xf numFmtId="0" fontId="13" fillId="0" borderId="80" xfId="0" applyFont="1" applyBorder="1" applyAlignment="1" applyProtection="1">
      <alignment horizontal="left" vertical="center" shrinkToFit="1"/>
      <protection locked="0"/>
    </xf>
    <xf numFmtId="0" fontId="13" fillId="2" borderId="43" xfId="0" applyFont="1" applyFill="1" applyBorder="1" applyAlignment="1">
      <alignment horizontal="left" vertical="center" shrinkToFit="1"/>
    </xf>
    <xf numFmtId="0" fontId="13" fillId="2" borderId="86" xfId="0" applyFont="1" applyFill="1" applyBorder="1" applyAlignment="1">
      <alignment horizontal="center" vertical="center" shrinkToFit="1"/>
    </xf>
    <xf numFmtId="0" fontId="13" fillId="0" borderId="82" xfId="0" applyFont="1" applyBorder="1" applyAlignment="1">
      <alignment horizontal="left" vertical="center" shrinkToFit="1"/>
    </xf>
    <xf numFmtId="0" fontId="13" fillId="0" borderId="163" xfId="0" applyFont="1" applyBorder="1" applyAlignment="1">
      <alignment horizontal="left" vertical="center" shrinkToFit="1"/>
    </xf>
    <xf numFmtId="0" fontId="13" fillId="0" borderId="158" xfId="0" applyFont="1" applyBorder="1" applyAlignment="1">
      <alignment horizontal="center" vertical="center" shrinkToFit="1"/>
    </xf>
    <xf numFmtId="0" fontId="13" fillId="0" borderId="159" xfId="0" applyFont="1" applyBorder="1" applyAlignment="1">
      <alignment horizontal="center" vertical="center" shrinkToFit="1"/>
    </xf>
    <xf numFmtId="0" fontId="13" fillId="0" borderId="160" xfId="0" applyFont="1" applyBorder="1" applyAlignment="1">
      <alignment horizontal="center" vertical="center" shrinkToFit="1"/>
    </xf>
    <xf numFmtId="0" fontId="13" fillId="2" borderId="55" xfId="0" applyFont="1" applyFill="1" applyBorder="1" applyAlignment="1">
      <alignment horizontal="left" vertical="center" shrinkToFit="1"/>
    </xf>
    <xf numFmtId="0" fontId="13" fillId="2" borderId="56" xfId="0" applyFont="1" applyFill="1" applyBorder="1" applyAlignment="1">
      <alignment horizontal="left" vertical="center" shrinkToFit="1"/>
    </xf>
    <xf numFmtId="0" fontId="13" fillId="2" borderId="59" xfId="0" applyFont="1" applyFill="1" applyBorder="1" applyAlignment="1">
      <alignment horizontal="left" vertical="center" shrinkToFit="1"/>
    </xf>
    <xf numFmtId="0" fontId="13" fillId="2" borderId="48" xfId="0" applyFont="1" applyFill="1" applyBorder="1" applyAlignment="1">
      <alignment horizontal="left" vertical="center" shrinkToFit="1"/>
    </xf>
    <xf numFmtId="0" fontId="15" fillId="0" borderId="56" xfId="0" applyFont="1" applyBorder="1" applyAlignment="1" applyProtection="1">
      <alignment horizontal="center" vertical="center" shrinkToFit="1"/>
      <protection locked="0"/>
    </xf>
    <xf numFmtId="0" fontId="13" fillId="2" borderId="46" xfId="0" applyFont="1" applyFill="1" applyBorder="1" applyAlignment="1">
      <alignment horizontal="center" vertical="center" shrinkToFit="1"/>
    </xf>
    <xf numFmtId="0" fontId="9" fillId="0" borderId="43" xfId="0" applyFont="1" applyBorder="1" applyAlignment="1" applyProtection="1">
      <alignment horizontal="left" vertical="center" shrinkToFit="1"/>
      <protection locked="0"/>
    </xf>
    <xf numFmtId="0" fontId="9" fillId="0" borderId="90" xfId="0" applyFont="1" applyBorder="1" applyAlignment="1" applyProtection="1">
      <alignment horizontal="left" vertical="center" shrinkToFit="1"/>
      <protection locked="0"/>
    </xf>
    <xf numFmtId="0" fontId="13" fillId="0" borderId="39" xfId="0" applyFont="1" applyBorder="1" applyAlignment="1" applyProtection="1">
      <alignment horizontal="left" vertical="center" shrinkToFit="1"/>
      <protection locked="0"/>
    </xf>
    <xf numFmtId="0" fontId="13" fillId="0" borderId="89" xfId="0" applyFont="1" applyBorder="1" applyAlignment="1" applyProtection="1">
      <alignment horizontal="left" vertical="center" shrinkToFit="1"/>
      <protection locked="0"/>
    </xf>
    <xf numFmtId="0" fontId="13" fillId="2" borderId="39" xfId="0" applyFont="1" applyFill="1" applyBorder="1" applyAlignment="1">
      <alignment horizontal="left" vertical="center" shrinkToFit="1"/>
    </xf>
    <xf numFmtId="0" fontId="13" fillId="2" borderId="41" xfId="0" applyFont="1" applyFill="1" applyBorder="1" applyAlignment="1">
      <alignment horizontal="left" vertical="center" shrinkToFi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5" fillId="10" borderId="55" xfId="0" applyFont="1" applyFill="1" applyBorder="1" applyAlignment="1" applyProtection="1">
      <alignment horizontal="center" vertical="center" shrinkToFit="1"/>
      <protection locked="0"/>
    </xf>
    <xf numFmtId="0" fontId="15" fillId="10" borderId="56" xfId="0" applyFont="1" applyFill="1" applyBorder="1" applyAlignment="1" applyProtection="1">
      <alignment horizontal="center" vertical="center" shrinkToFit="1"/>
      <protection locked="0"/>
    </xf>
    <xf numFmtId="0" fontId="15" fillId="10" borderId="34" xfId="0" applyFont="1" applyFill="1" applyBorder="1" applyAlignment="1" applyProtection="1">
      <alignment horizontal="center" vertical="center" shrinkToFit="1"/>
      <protection locked="0"/>
    </xf>
    <xf numFmtId="0" fontId="15" fillId="10" borderId="61" xfId="0" applyFont="1" applyFill="1" applyBorder="1" applyAlignment="1" applyProtection="1">
      <alignment horizontal="center" vertical="center" shrinkToFit="1"/>
      <protection locked="0"/>
    </xf>
    <xf numFmtId="0" fontId="15" fillId="0" borderId="79" xfId="0" applyFont="1" applyBorder="1" applyAlignment="1" applyProtection="1">
      <alignment horizontal="center" vertical="center" shrinkToFit="1"/>
      <protection locked="0"/>
    </xf>
    <xf numFmtId="0" fontId="15" fillId="0" borderId="41" xfId="0" applyFont="1" applyBorder="1" applyAlignment="1" applyProtection="1">
      <alignment horizontal="center" vertical="center" shrinkToFit="1"/>
      <protection locked="0"/>
    </xf>
    <xf numFmtId="0" fontId="9" fillId="0" borderId="97" xfId="0" applyFont="1" applyBorder="1" applyAlignment="1" applyProtection="1">
      <alignment horizontal="left" vertical="center" shrinkToFit="1"/>
      <protection locked="0"/>
    </xf>
    <xf numFmtId="0" fontId="9" fillId="0" borderId="102" xfId="0" applyFont="1" applyBorder="1" applyAlignment="1" applyProtection="1">
      <alignment horizontal="left" vertical="center" shrinkToFit="1"/>
      <protection locked="0"/>
    </xf>
    <xf numFmtId="0" fontId="9" fillId="0" borderId="53" xfId="0" applyFont="1" applyBorder="1" applyAlignment="1" applyProtection="1">
      <alignment horizontal="left" vertical="center" shrinkToFit="1"/>
      <protection locked="0"/>
    </xf>
    <xf numFmtId="0" fontId="14" fillId="3" borderId="0" xfId="0" applyFont="1" applyFill="1" applyAlignment="1">
      <alignment vertical="center" shrinkToFit="1"/>
    </xf>
    <xf numFmtId="0" fontId="14" fillId="3" borderId="0" xfId="0" applyFont="1" applyFill="1" applyAlignment="1">
      <alignment horizontal="right" vertical="center" shrinkToFit="1"/>
    </xf>
    <xf numFmtId="0" fontId="15" fillId="0" borderId="17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3" fillId="2" borderId="19" xfId="0" applyFont="1" applyFill="1" applyBorder="1" applyAlignment="1">
      <alignment horizontal="center" vertical="center" shrinkToFit="1"/>
    </xf>
    <xf numFmtId="0" fontId="13" fillId="2" borderId="22" xfId="0" applyFont="1" applyFill="1" applyBorder="1" applyAlignment="1">
      <alignment horizontal="center" vertical="center" shrinkToFit="1"/>
    </xf>
    <xf numFmtId="0" fontId="13" fillId="2" borderId="67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63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60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64" xfId="0" applyFont="1" applyFill="1" applyBorder="1" applyAlignment="1">
      <alignment horizontal="center" vertical="center" shrinkToFit="1"/>
    </xf>
    <xf numFmtId="0" fontId="15" fillId="0" borderId="81" xfId="0" applyFont="1" applyBorder="1" applyAlignment="1" applyProtection="1">
      <alignment horizontal="center" vertical="center" shrinkToFit="1"/>
      <protection locked="0"/>
    </xf>
    <xf numFmtId="0" fontId="15" fillId="0" borderId="82" xfId="0" applyFont="1" applyBorder="1" applyAlignment="1" applyProtection="1">
      <alignment horizontal="center" vertical="center" shrinkToFit="1"/>
      <protection locked="0"/>
    </xf>
    <xf numFmtId="0" fontId="15" fillId="0" borderId="76" xfId="0" applyFont="1" applyBorder="1" applyAlignment="1" applyProtection="1">
      <alignment horizontal="center" vertical="center" shrinkToFit="1"/>
      <protection locked="0"/>
    </xf>
    <xf numFmtId="0" fontId="13" fillId="2" borderId="66" xfId="0" applyFont="1" applyFill="1" applyBorder="1" applyAlignment="1">
      <alignment horizontal="center" vertical="center" shrinkToFit="1"/>
    </xf>
    <xf numFmtId="0" fontId="13" fillId="2" borderId="69" xfId="0" applyFont="1" applyFill="1" applyBorder="1" applyAlignment="1">
      <alignment horizontal="center" vertical="center" shrinkToFit="1"/>
    </xf>
    <xf numFmtId="0" fontId="13" fillId="2" borderId="70" xfId="0" applyFont="1" applyFill="1" applyBorder="1" applyAlignment="1">
      <alignment horizontal="center" vertical="center" shrinkToFit="1"/>
    </xf>
    <xf numFmtId="0" fontId="13" fillId="3" borderId="106" xfId="0" applyFont="1" applyFill="1" applyBorder="1" applyAlignment="1">
      <alignment horizontal="left" vertical="center" shrinkToFit="1"/>
    </xf>
    <xf numFmtId="0" fontId="15" fillId="0" borderId="61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55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3" fillId="2" borderId="51" xfId="0" applyFont="1" applyFill="1" applyBorder="1" applyAlignment="1">
      <alignment horizontal="center" vertical="center" shrinkToFit="1"/>
    </xf>
    <xf numFmtId="0" fontId="13" fillId="2" borderId="47" xfId="0" applyFont="1" applyFill="1" applyBorder="1" applyAlignment="1">
      <alignment horizontal="center" vertical="center" shrinkToFit="1"/>
    </xf>
    <xf numFmtId="0" fontId="13" fillId="2" borderId="71" xfId="0" applyFont="1" applyFill="1" applyBorder="1" applyAlignment="1">
      <alignment horizontal="center" vertical="center" shrinkToFit="1"/>
    </xf>
    <xf numFmtId="0" fontId="13" fillId="0" borderId="68" xfId="0" applyFont="1" applyBorder="1" applyAlignment="1" applyProtection="1">
      <alignment horizontal="center" vertical="center" shrinkToFit="1"/>
      <protection locked="0"/>
    </xf>
    <xf numFmtId="0" fontId="13" fillId="0" borderId="72" xfId="0" applyFont="1" applyBorder="1" applyAlignment="1" applyProtection="1">
      <alignment horizontal="center" vertical="center" shrinkToFit="1"/>
      <protection locked="0"/>
    </xf>
    <xf numFmtId="0" fontId="13" fillId="2" borderId="72" xfId="0" applyFont="1" applyFill="1" applyBorder="1" applyAlignment="1">
      <alignment horizontal="center" vertical="center" shrinkToFit="1"/>
    </xf>
    <xf numFmtId="0" fontId="13" fillId="2" borderId="73" xfId="0" applyFont="1" applyFill="1" applyBorder="1" applyAlignment="1">
      <alignment horizontal="center" vertical="center" shrinkToFit="1"/>
    </xf>
    <xf numFmtId="0" fontId="13" fillId="2" borderId="74" xfId="0" applyFont="1" applyFill="1" applyBorder="1" applyAlignment="1">
      <alignment horizontal="center" vertical="center" shrinkToFit="1"/>
    </xf>
    <xf numFmtId="0" fontId="13" fillId="2" borderId="75" xfId="0" applyFont="1" applyFill="1" applyBorder="1" applyAlignment="1">
      <alignment horizontal="center" vertical="center" shrinkToFit="1"/>
    </xf>
    <xf numFmtId="0" fontId="13" fillId="2" borderId="149" xfId="0" applyFont="1" applyFill="1" applyBorder="1" applyAlignment="1">
      <alignment horizontal="center" vertical="center" shrinkToFit="1"/>
    </xf>
    <xf numFmtId="0" fontId="44" fillId="3" borderId="0" xfId="0" applyFont="1" applyFill="1" applyAlignment="1">
      <alignment horizontal="center" vertical="center" shrinkToFit="1"/>
    </xf>
    <xf numFmtId="0" fontId="13" fillId="0" borderId="41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13" fillId="0" borderId="44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shrinkToFit="1"/>
    </xf>
    <xf numFmtId="0" fontId="13" fillId="2" borderId="44" xfId="0" applyFont="1" applyFill="1" applyBorder="1" applyAlignment="1">
      <alignment horizontal="center" vertical="center" shrinkToFit="1"/>
    </xf>
    <xf numFmtId="0" fontId="13" fillId="2" borderId="88" xfId="0" applyFont="1" applyFill="1" applyBorder="1" applyAlignment="1">
      <alignment horizontal="left" vertical="center" shrinkToFit="1"/>
    </xf>
    <xf numFmtId="0" fontId="13" fillId="2" borderId="46" xfId="0" applyFont="1" applyFill="1" applyBorder="1" applyAlignment="1">
      <alignment horizontal="left" vertical="center" shrinkToFit="1"/>
    </xf>
    <xf numFmtId="0" fontId="13" fillId="2" borderId="47" xfId="0" applyFont="1" applyFill="1" applyBorder="1" applyAlignment="1">
      <alignment horizontal="left" vertical="center" shrinkToFit="1"/>
    </xf>
    <xf numFmtId="0" fontId="13" fillId="2" borderId="48" xfId="0" applyFont="1" applyFill="1" applyBorder="1" applyAlignment="1">
      <alignment horizontal="center" vertical="center" shrinkToFit="1"/>
    </xf>
    <xf numFmtId="0" fontId="13" fillId="2" borderId="49" xfId="0" applyFont="1" applyFill="1" applyBorder="1" applyAlignment="1">
      <alignment horizontal="center" vertical="center" shrinkToFit="1"/>
    </xf>
    <xf numFmtId="0" fontId="13" fillId="2" borderId="57" xfId="0" applyFont="1" applyFill="1" applyBorder="1" applyAlignment="1">
      <alignment horizontal="center" vertical="center" shrinkToFit="1"/>
    </xf>
    <xf numFmtId="0" fontId="13" fillId="2" borderId="107" xfId="0" applyFont="1" applyFill="1" applyBorder="1" applyAlignment="1">
      <alignment horizontal="center" vertical="center" shrinkToFit="1"/>
    </xf>
    <xf numFmtId="49" fontId="13" fillId="0" borderId="108" xfId="0" applyNumberFormat="1" applyFont="1" applyBorder="1" applyAlignment="1" applyProtection="1">
      <alignment horizontal="left" vertical="center" shrinkToFit="1"/>
      <protection locked="0"/>
    </xf>
    <xf numFmtId="49" fontId="13" fillId="0" borderId="109" xfId="0" applyNumberFormat="1" applyFont="1" applyBorder="1" applyAlignment="1" applyProtection="1">
      <alignment horizontal="left" vertical="center" shrinkToFit="1"/>
      <protection locked="0"/>
    </xf>
    <xf numFmtId="0" fontId="22" fillId="4" borderId="15" xfId="0" applyFont="1" applyFill="1" applyBorder="1" applyAlignment="1">
      <alignment horizontal="justify" vertical="center" shrinkToFit="1"/>
    </xf>
    <xf numFmtId="0" fontId="22" fillId="4" borderId="0" xfId="0" applyFont="1" applyFill="1" applyAlignment="1">
      <alignment horizontal="justify" vertical="center" shrinkToFit="1"/>
    </xf>
    <xf numFmtId="0" fontId="22" fillId="4" borderId="16" xfId="0" applyFont="1" applyFill="1" applyBorder="1" applyAlignment="1">
      <alignment horizontal="justify" vertical="center" shrinkToFit="1"/>
    </xf>
    <xf numFmtId="0" fontId="18" fillId="4" borderId="2" xfId="0" applyFont="1" applyFill="1" applyBorder="1" applyAlignment="1">
      <alignment horizontal="center" vertical="center" shrinkToFit="1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 shrinkToFit="1"/>
    </xf>
    <xf numFmtId="0" fontId="18" fillId="4" borderId="35" xfId="0" applyFont="1" applyFill="1" applyBorder="1" applyAlignment="1">
      <alignment horizontal="center" vertical="center" shrinkToFit="1"/>
    </xf>
    <xf numFmtId="0" fontId="18" fillId="4" borderId="39" xfId="0" applyFont="1" applyFill="1" applyBorder="1" applyAlignment="1">
      <alignment horizontal="center" vertical="center" shrinkToFit="1"/>
    </xf>
    <xf numFmtId="0" fontId="18" fillId="4" borderId="37" xfId="0" applyFont="1" applyFill="1" applyBorder="1" applyAlignment="1">
      <alignment horizontal="center" vertical="center" shrinkToFit="1"/>
    </xf>
    <xf numFmtId="0" fontId="18" fillId="4" borderId="43" xfId="0" applyFont="1" applyFill="1" applyBorder="1" applyAlignment="1">
      <alignment horizontal="center" vertical="center" shrinkToFit="1"/>
    </xf>
    <xf numFmtId="0" fontId="18" fillId="4" borderId="39" xfId="0" applyFont="1" applyFill="1" applyBorder="1" applyAlignment="1">
      <alignment horizontal="left" vertical="center" shrinkToFit="1"/>
    </xf>
    <xf numFmtId="0" fontId="20" fillId="4" borderId="39" xfId="0" applyFont="1" applyFill="1" applyBorder="1" applyAlignment="1">
      <alignment horizontal="justify" vertical="center" shrinkToFit="1"/>
    </xf>
    <xf numFmtId="0" fontId="20" fillId="4" borderId="40" xfId="0" applyFont="1" applyFill="1" applyBorder="1" applyAlignment="1">
      <alignment horizontal="justify" vertical="center" shrinkToFit="1"/>
    </xf>
    <xf numFmtId="0" fontId="18" fillId="4" borderId="43" xfId="0" applyFont="1" applyFill="1" applyBorder="1" applyAlignment="1">
      <alignment horizontal="left" vertical="center" shrinkToFit="1"/>
    </xf>
    <xf numFmtId="0" fontId="20" fillId="4" borderId="43" xfId="0" applyFont="1" applyFill="1" applyBorder="1" applyAlignment="1">
      <alignment horizontal="justify" vertical="center" shrinkToFit="1"/>
    </xf>
    <xf numFmtId="0" fontId="20" fillId="4" borderId="44" xfId="0" applyFont="1" applyFill="1" applyBorder="1" applyAlignment="1">
      <alignment horizontal="justify" vertical="center" shrinkToFit="1"/>
    </xf>
    <xf numFmtId="5" fontId="18" fillId="4" borderId="43" xfId="0" applyNumberFormat="1" applyFont="1" applyFill="1" applyBorder="1" applyAlignment="1">
      <alignment horizontal="center" vertical="center" shrinkToFit="1"/>
    </xf>
    <xf numFmtId="5" fontId="18" fillId="4" borderId="44" xfId="0" applyNumberFormat="1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left" vertical="center" shrinkToFit="1"/>
    </xf>
    <xf numFmtId="0" fontId="18" fillId="4" borderId="13" xfId="0" applyFont="1" applyFill="1" applyBorder="1" applyAlignment="1">
      <alignment horizontal="center" vertical="center" shrinkToFit="1"/>
    </xf>
    <xf numFmtId="0" fontId="19" fillId="4" borderId="13" xfId="0" applyFont="1" applyFill="1" applyBorder="1" applyAlignment="1">
      <alignment horizontal="center" vertical="center" shrinkToFit="1"/>
    </xf>
    <xf numFmtId="0" fontId="18" fillId="4" borderId="36" xfId="0" applyFont="1" applyFill="1" applyBorder="1" applyAlignment="1">
      <alignment horizontal="left" vertical="center" shrinkToFit="1"/>
    </xf>
    <xf numFmtId="0" fontId="18" fillId="4" borderId="41" xfId="0" applyFont="1" applyFill="1" applyBorder="1" applyAlignment="1">
      <alignment horizontal="left" vertical="center" shrinkToFit="1"/>
    </xf>
    <xf numFmtId="5" fontId="18" fillId="4" borderId="41" xfId="0" applyNumberFormat="1" applyFont="1" applyFill="1" applyBorder="1" applyAlignment="1">
      <alignment horizontal="center" vertical="center" shrinkToFit="1"/>
    </xf>
    <xf numFmtId="5" fontId="18" fillId="4" borderId="42" xfId="0" applyNumberFormat="1" applyFont="1" applyFill="1" applyBorder="1" applyAlignment="1">
      <alignment horizontal="center" vertical="center" shrinkToFit="1"/>
    </xf>
    <xf numFmtId="0" fontId="16" fillId="4" borderId="0" xfId="0" applyFont="1" applyFill="1" applyAlignment="1">
      <alignment horizontal="center" shrinkToFit="1"/>
    </xf>
    <xf numFmtId="0" fontId="17" fillId="4" borderId="0" xfId="0" applyFont="1" applyFill="1" applyAlignment="1">
      <alignment horizontal="center" vertical="center" shrinkToFit="1"/>
    </xf>
    <xf numFmtId="0" fontId="19" fillId="4" borderId="48" xfId="0" applyFont="1" applyFill="1" applyBorder="1" applyAlignment="1">
      <alignment horizontal="center" vertical="center" shrinkToFit="1"/>
    </xf>
    <xf numFmtId="0" fontId="19" fillId="4" borderId="49" xfId="0" applyFont="1" applyFill="1" applyBorder="1" applyAlignment="1">
      <alignment horizontal="center" vertical="center" shrinkToFit="1"/>
    </xf>
    <xf numFmtId="0" fontId="18" fillId="4" borderId="36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left" vertical="center" shrinkToFit="1"/>
    </xf>
    <xf numFmtId="0" fontId="20" fillId="4" borderId="8" xfId="0" applyFont="1" applyFill="1" applyBorder="1" applyAlignment="1">
      <alignment horizontal="left" vertical="center" shrinkToFit="1"/>
    </xf>
    <xf numFmtId="0" fontId="20" fillId="4" borderId="63" xfId="0" applyFont="1" applyFill="1" applyBorder="1" applyAlignment="1">
      <alignment horizontal="center" vertical="center" shrinkToFit="1"/>
    </xf>
    <xf numFmtId="0" fontId="20" fillId="4" borderId="83" xfId="0" applyFont="1" applyFill="1" applyBorder="1" applyAlignment="1">
      <alignment horizontal="center" vertical="center" shrinkToFit="1"/>
    </xf>
    <xf numFmtId="0" fontId="20" fillId="4" borderId="55" xfId="0" applyFont="1" applyFill="1" applyBorder="1" applyAlignment="1">
      <alignment horizontal="center" vertical="center" shrinkToFit="1"/>
    </xf>
    <xf numFmtId="0" fontId="20" fillId="4" borderId="61" xfId="0" applyFont="1" applyFill="1" applyBorder="1" applyAlignment="1">
      <alignment horizontal="center" vertical="center" shrinkToFit="1"/>
    </xf>
    <xf numFmtId="0" fontId="18" fillId="4" borderId="40" xfId="0" applyFont="1" applyFill="1" applyBorder="1" applyAlignment="1">
      <alignment horizontal="center" vertical="center" shrinkToFit="1"/>
    </xf>
    <xf numFmtId="0" fontId="15" fillId="4" borderId="0" xfId="0" quotePrefix="1" applyFont="1" applyFill="1" applyAlignment="1">
      <alignment horizontal="left" vertical="center" shrinkToFit="1"/>
    </xf>
    <xf numFmtId="0" fontId="24" fillId="4" borderId="7" xfId="0" applyFont="1" applyFill="1" applyBorder="1" applyAlignment="1">
      <alignment horizontal="left" vertical="center" shrinkToFit="1"/>
    </xf>
    <xf numFmtId="0" fontId="15" fillId="4" borderId="43" xfId="0" applyFont="1" applyFill="1" applyBorder="1" applyAlignment="1">
      <alignment horizontal="center" vertical="center" shrinkToFit="1"/>
    </xf>
    <xf numFmtId="0" fontId="15" fillId="4" borderId="44" xfId="0" applyFont="1" applyFill="1" applyBorder="1" applyAlignment="1">
      <alignment horizontal="center" vertical="center" shrinkToFit="1"/>
    </xf>
    <xf numFmtId="0" fontId="24" fillId="4" borderId="39" xfId="0" applyFont="1" applyFill="1" applyBorder="1" applyAlignment="1">
      <alignment horizontal="center" vertical="center" textRotation="255" shrinkToFit="1"/>
    </xf>
    <xf numFmtId="0" fontId="24" fillId="4" borderId="43" xfId="0" applyFont="1" applyFill="1" applyBorder="1" applyAlignment="1">
      <alignment horizontal="center" vertical="center" textRotation="255" shrinkToFit="1"/>
    </xf>
    <xf numFmtId="0" fontId="15" fillId="4" borderId="38" xfId="0" applyFont="1" applyFill="1" applyBorder="1" applyAlignment="1">
      <alignment horizontal="left" vertical="center" shrinkToFit="1"/>
    </xf>
    <xf numFmtId="0" fontId="15" fillId="4" borderId="20" xfId="0" applyFont="1" applyFill="1" applyBorder="1" applyAlignment="1">
      <alignment horizontal="left" vertical="center" shrinkToFit="1"/>
    </xf>
    <xf numFmtId="0" fontId="15" fillId="4" borderId="39" xfId="0" applyFont="1" applyFill="1" applyBorder="1" applyAlignment="1">
      <alignment horizontal="center" vertical="center" shrinkToFit="1"/>
    </xf>
    <xf numFmtId="0" fontId="15" fillId="4" borderId="40" xfId="0" applyFont="1" applyFill="1" applyBorder="1" applyAlignment="1">
      <alignment horizontal="center" vertical="center" shrinkToFit="1"/>
    </xf>
    <xf numFmtId="0" fontId="15" fillId="4" borderId="13" xfId="0" applyFont="1" applyFill="1" applyBorder="1" applyAlignment="1">
      <alignment horizontal="left" vertical="center" shrinkToFit="1"/>
    </xf>
    <xf numFmtId="0" fontId="24" fillId="4" borderId="6" xfId="0" applyFont="1" applyFill="1" applyBorder="1" applyAlignment="1">
      <alignment horizontal="center" vertical="center" shrinkToFit="1"/>
    </xf>
    <xf numFmtId="0" fontId="24" fillId="4" borderId="7" xfId="0" applyFont="1" applyFill="1" applyBorder="1" applyAlignment="1">
      <alignment horizontal="center" vertical="center" shrinkToFit="1"/>
    </xf>
    <xf numFmtId="0" fontId="24" fillId="4" borderId="60" xfId="0" applyFont="1" applyFill="1" applyBorder="1" applyAlignment="1">
      <alignment horizontal="center" vertical="center" shrinkToFit="1"/>
    </xf>
    <xf numFmtId="0" fontId="24" fillId="4" borderId="12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24" fillId="4" borderId="55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shrinkToFit="1"/>
    </xf>
    <xf numFmtId="0" fontId="24" fillId="4" borderId="117" xfId="0" applyFont="1" applyFill="1" applyBorder="1" applyAlignment="1">
      <alignment horizontal="center" vertical="center" shrinkToFit="1"/>
    </xf>
    <xf numFmtId="0" fontId="15" fillId="4" borderId="12" xfId="0" applyFont="1" applyFill="1" applyBorder="1" applyAlignment="1">
      <alignment horizontal="center" vertical="center" shrinkToFit="1"/>
    </xf>
    <xf numFmtId="0" fontId="15" fillId="4" borderId="13" xfId="0" applyFont="1" applyFill="1" applyBorder="1" applyAlignment="1">
      <alignment horizontal="center" vertical="center" shrinkToFit="1"/>
    </xf>
    <xf numFmtId="0" fontId="15" fillId="4" borderId="116" xfId="0" applyFont="1" applyFill="1" applyBorder="1" applyAlignment="1">
      <alignment horizontal="center" vertical="center" shrinkToFit="1"/>
    </xf>
    <xf numFmtId="0" fontId="24" fillId="4" borderId="52" xfId="0" applyFont="1" applyFill="1" applyBorder="1" applyAlignment="1">
      <alignment horizontal="center" vertical="center" textRotation="255" shrinkToFit="1"/>
    </xf>
    <xf numFmtId="0" fontId="24" fillId="4" borderId="54" xfId="0" applyFont="1" applyFill="1" applyBorder="1" applyAlignment="1">
      <alignment horizontal="center" vertical="center" textRotation="255" shrinkToFit="1"/>
    </xf>
    <xf numFmtId="0" fontId="24" fillId="4" borderId="62" xfId="0" applyFont="1" applyFill="1" applyBorder="1" applyAlignment="1">
      <alignment horizontal="center" vertical="center" shrinkToFit="1"/>
    </xf>
    <xf numFmtId="0" fontId="24" fillId="4" borderId="61" xfId="0" applyFont="1" applyFill="1" applyBorder="1" applyAlignment="1">
      <alignment horizontal="center" vertical="center" shrinkToFit="1"/>
    </xf>
    <xf numFmtId="0" fontId="15" fillId="4" borderId="60" xfId="0" applyFont="1" applyFill="1" applyBorder="1" applyAlignment="1">
      <alignment horizontal="left" vertical="center" shrinkToFit="1"/>
    </xf>
    <xf numFmtId="0" fontId="15" fillId="4" borderId="50" xfId="0" applyFont="1" applyFill="1" applyBorder="1" applyAlignment="1">
      <alignment horizontal="left" vertical="center" shrinkToFit="1"/>
    </xf>
    <xf numFmtId="0" fontId="15" fillId="4" borderId="51" xfId="0" applyFont="1" applyFill="1" applyBorder="1" applyAlignment="1">
      <alignment horizontal="left" vertical="center" shrinkToFit="1"/>
    </xf>
    <xf numFmtId="0" fontId="15" fillId="4" borderId="55" xfId="0" applyFont="1" applyFill="1" applyBorder="1" applyAlignment="1">
      <alignment horizontal="left" vertical="center" shrinkToFit="1"/>
    </xf>
    <xf numFmtId="0" fontId="15" fillId="4" borderId="56" xfId="0" applyFont="1" applyFill="1" applyBorder="1" applyAlignment="1">
      <alignment horizontal="left" vertical="center" shrinkToFit="1"/>
    </xf>
    <xf numFmtId="0" fontId="15" fillId="4" borderId="57" xfId="0" applyFont="1" applyFill="1" applyBorder="1" applyAlignment="1">
      <alignment horizontal="left" vertical="center" shrinkToFit="1"/>
    </xf>
    <xf numFmtId="0" fontId="14" fillId="4" borderId="58" xfId="0" applyFont="1" applyFill="1" applyBorder="1" applyAlignment="1">
      <alignment horizontal="center" vertical="center" shrinkToFit="1"/>
    </xf>
    <xf numFmtId="0" fontId="14" fillId="4" borderId="3" xfId="0" applyFont="1" applyFill="1" applyBorder="1" applyAlignment="1">
      <alignment horizontal="center" vertical="center" shrinkToFit="1"/>
    </xf>
    <xf numFmtId="0" fontId="14" fillId="4" borderId="4" xfId="0" applyFont="1" applyFill="1" applyBorder="1" applyAlignment="1">
      <alignment horizontal="center" vertical="center" shrinkToFit="1"/>
    </xf>
    <xf numFmtId="0" fontId="23" fillId="4" borderId="7" xfId="0" applyFont="1" applyFill="1" applyBorder="1" applyAlignment="1">
      <alignment horizontal="left" vertical="center" shrinkToFit="1"/>
    </xf>
    <xf numFmtId="0" fontId="24" fillId="4" borderId="35" xfId="0" applyFont="1" applyFill="1" applyBorder="1" applyAlignment="1">
      <alignment horizontal="center" vertical="center" shrinkToFit="1"/>
    </xf>
    <xf numFmtId="0" fontId="24" fillId="4" borderId="37" xfId="0" applyFont="1" applyFill="1" applyBorder="1" applyAlignment="1">
      <alignment horizontal="center" vertical="center" shrinkToFit="1"/>
    </xf>
    <xf numFmtId="0" fontId="15" fillId="4" borderId="38" xfId="0" applyFont="1" applyFill="1" applyBorder="1" applyAlignment="1">
      <alignment horizontal="center" vertical="center" shrinkToFit="1"/>
    </xf>
    <xf numFmtId="0" fontId="15" fillId="4" borderId="98" xfId="0" applyFont="1" applyFill="1" applyBorder="1" applyAlignment="1">
      <alignment horizontal="center" vertical="center" shrinkToFit="1"/>
    </xf>
    <xf numFmtId="0" fontId="16" fillId="4" borderId="0" xfId="0" applyFont="1" applyFill="1" applyAlignment="1">
      <alignment horizontal="center" vertical="center" shrinkToFit="1"/>
    </xf>
    <xf numFmtId="0" fontId="15" fillId="4" borderId="39" xfId="0" applyFont="1" applyFill="1" applyBorder="1" applyAlignment="1">
      <alignment horizontal="center" vertical="center" textRotation="255" shrinkToFit="1"/>
    </xf>
    <xf numFmtId="0" fontId="15" fillId="4" borderId="43" xfId="0" applyFont="1" applyFill="1" applyBorder="1" applyAlignment="1">
      <alignment horizontal="center" vertical="center" textRotation="255" shrinkToFit="1"/>
    </xf>
    <xf numFmtId="0" fontId="24" fillId="4" borderId="2" xfId="0" applyFont="1" applyFill="1" applyBorder="1" applyAlignment="1">
      <alignment horizontal="center" vertical="center" shrinkToFit="1"/>
    </xf>
    <xf numFmtId="0" fontId="24" fillId="4" borderId="59" xfId="0" applyFont="1" applyFill="1" applyBorder="1" applyAlignment="1">
      <alignment horizontal="center" vertical="center" shrinkToFit="1"/>
    </xf>
    <xf numFmtId="0" fontId="24" fillId="4" borderId="39" xfId="0" applyFont="1" applyFill="1" applyBorder="1" applyAlignment="1">
      <alignment horizontal="center" vertical="center" shrinkToFit="1"/>
    </xf>
    <xf numFmtId="0" fontId="24" fillId="4" borderId="40" xfId="0" applyFont="1" applyFill="1" applyBorder="1" applyAlignment="1">
      <alignment horizontal="center" vertical="center" shrinkToFit="1"/>
    </xf>
    <xf numFmtId="0" fontId="24" fillId="4" borderId="43" xfId="0" applyFont="1" applyFill="1" applyBorder="1" applyAlignment="1">
      <alignment horizontal="center" vertical="center" shrinkToFit="1"/>
    </xf>
    <xf numFmtId="0" fontId="24" fillId="4" borderId="44" xfId="0" applyFont="1" applyFill="1" applyBorder="1" applyAlignment="1">
      <alignment horizontal="center" vertical="center" shrinkToFit="1"/>
    </xf>
    <xf numFmtId="0" fontId="40" fillId="7" borderId="122" xfId="7" applyFont="1" applyFill="1" applyBorder="1" applyAlignment="1">
      <alignment horizontal="center" vertical="center"/>
    </xf>
    <xf numFmtId="0" fontId="40" fillId="7" borderId="126" xfId="7" applyFont="1" applyFill="1" applyBorder="1" applyAlignment="1">
      <alignment horizontal="center" vertical="center"/>
    </xf>
    <xf numFmtId="0" fontId="40" fillId="7" borderId="123" xfId="7" applyFont="1" applyFill="1" applyBorder="1" applyAlignment="1">
      <alignment horizontal="center" vertical="center"/>
    </xf>
    <xf numFmtId="0" fontId="40" fillId="7" borderId="124" xfId="7" applyFont="1" applyFill="1" applyBorder="1" applyAlignment="1">
      <alignment horizontal="center" vertical="center"/>
    </xf>
    <xf numFmtId="0" fontId="14" fillId="7" borderId="140" xfId="7" applyFont="1" applyFill="1" applyBorder="1" applyAlignment="1">
      <alignment horizontal="center" vertical="center"/>
    </xf>
    <xf numFmtId="0" fontId="14" fillId="7" borderId="141" xfId="7" applyFont="1" applyFill="1" applyBorder="1" applyAlignment="1">
      <alignment horizontal="center" vertical="center"/>
    </xf>
    <xf numFmtId="0" fontId="14" fillId="7" borderId="164" xfId="7" applyFont="1" applyFill="1" applyBorder="1" applyAlignment="1">
      <alignment horizontal="center" vertical="center" wrapText="1"/>
    </xf>
    <xf numFmtId="0" fontId="14" fillId="7" borderId="165" xfId="7" applyFont="1" applyFill="1" applyBorder="1" applyAlignment="1">
      <alignment horizontal="center" vertical="center" wrapText="1"/>
    </xf>
    <xf numFmtId="0" fontId="40" fillId="7" borderId="152" xfId="7" applyFont="1" applyFill="1" applyBorder="1" applyAlignment="1">
      <alignment horizontal="center" vertical="center" wrapText="1"/>
    </xf>
    <xf numFmtId="0" fontId="40" fillId="7" borderId="153" xfId="7" applyFont="1" applyFill="1" applyBorder="1" applyAlignment="1">
      <alignment horizontal="center" vertical="center" wrapText="1"/>
    </xf>
    <xf numFmtId="0" fontId="40" fillId="7" borderId="154" xfId="7" applyFont="1" applyFill="1" applyBorder="1" applyAlignment="1">
      <alignment horizontal="center" vertical="center"/>
    </xf>
    <xf numFmtId="0" fontId="40" fillId="7" borderId="156" xfId="7" applyFont="1" applyFill="1" applyBorder="1" applyAlignment="1">
      <alignment horizontal="center" vertical="center"/>
    </xf>
    <xf numFmtId="0" fontId="40" fillId="7" borderId="138" xfId="7" applyFont="1" applyFill="1" applyBorder="1" applyAlignment="1">
      <alignment horizontal="center" vertical="center"/>
    </xf>
    <xf numFmtId="0" fontId="40" fillId="7" borderId="139" xfId="7" applyFont="1" applyFill="1" applyBorder="1" applyAlignment="1">
      <alignment horizontal="center" vertical="center"/>
    </xf>
    <xf numFmtId="0" fontId="42" fillId="6" borderId="143" xfId="7" applyFont="1" applyFill="1" applyBorder="1" applyAlignment="1">
      <alignment horizontal="center" vertical="center"/>
    </xf>
    <xf numFmtId="0" fontId="42" fillId="6" borderId="142" xfId="7" applyFont="1" applyFill="1" applyBorder="1" applyAlignment="1">
      <alignment horizontal="center" vertical="center"/>
    </xf>
    <xf numFmtId="0" fontId="40" fillId="7" borderId="168" xfId="7" applyFont="1" applyFill="1" applyBorder="1" applyAlignment="1">
      <alignment horizontal="center" vertical="center"/>
    </xf>
    <xf numFmtId="0" fontId="40" fillId="7" borderId="128" xfId="7" applyFont="1" applyFill="1" applyBorder="1" applyAlignment="1">
      <alignment horizontal="center" vertical="center"/>
    </xf>
    <xf numFmtId="0" fontId="42" fillId="6" borderId="119" xfId="7" applyFont="1" applyFill="1" applyBorder="1" applyAlignment="1">
      <alignment horizontal="center" vertical="center" shrinkToFit="1"/>
    </xf>
    <xf numFmtId="0" fontId="42" fillId="6" borderId="120" xfId="7" applyFont="1" applyFill="1" applyBorder="1" applyAlignment="1">
      <alignment horizontal="center" vertical="center" shrinkToFit="1"/>
    </xf>
    <xf numFmtId="0" fontId="14" fillId="7" borderId="152" xfId="7" applyFont="1" applyFill="1" applyBorder="1" applyAlignment="1">
      <alignment horizontal="center" vertical="center"/>
    </xf>
    <xf numFmtId="0" fontId="14" fillId="7" borderId="153" xfId="7" applyFont="1" applyFill="1" applyBorder="1" applyAlignment="1">
      <alignment horizontal="center" vertical="center"/>
    </xf>
    <xf numFmtId="0" fontId="40" fillId="7" borderId="143" xfId="7" applyFont="1" applyFill="1" applyBorder="1" applyAlignment="1">
      <alignment horizontal="center" vertical="center"/>
    </xf>
    <xf numFmtId="0" fontId="40" fillId="7" borderId="142" xfId="7" applyFont="1" applyFill="1" applyBorder="1" applyAlignment="1">
      <alignment horizontal="center" vertical="center"/>
    </xf>
    <xf numFmtId="0" fontId="40" fillId="7" borderId="123" xfId="7" applyFont="1" applyFill="1" applyBorder="1" applyAlignment="1">
      <alignment horizontal="center" vertical="center" shrinkToFit="1"/>
    </xf>
    <xf numFmtId="0" fontId="40" fillId="7" borderId="124" xfId="7" applyFont="1" applyFill="1" applyBorder="1" applyAlignment="1">
      <alignment horizontal="center" vertical="center" shrinkToFit="1"/>
    </xf>
    <xf numFmtId="0" fontId="40" fillId="7" borderId="2" xfId="7" applyFont="1" applyFill="1" applyBorder="1" applyAlignment="1">
      <alignment horizontal="center" vertical="center" shrinkToFit="1"/>
    </xf>
    <xf numFmtId="0" fontId="40" fillId="7" borderId="4" xfId="7" applyFont="1" applyFill="1" applyBorder="1" applyAlignment="1">
      <alignment horizontal="center" vertical="center" shrinkToFit="1"/>
    </xf>
    <xf numFmtId="0" fontId="40" fillId="7" borderId="150" xfId="7" applyFont="1" applyFill="1" applyBorder="1" applyAlignment="1">
      <alignment horizontal="center" vertical="center" shrinkToFit="1"/>
    </xf>
    <xf numFmtId="0" fontId="40" fillId="7" borderId="151" xfId="7" applyFont="1" applyFill="1" applyBorder="1" applyAlignment="1">
      <alignment horizontal="center" vertical="center" shrinkToFit="1"/>
    </xf>
    <xf numFmtId="0" fontId="40" fillId="7" borderId="121" xfId="7" applyFont="1" applyFill="1" applyBorder="1" applyAlignment="1">
      <alignment horizontal="center" vertical="center"/>
    </xf>
    <xf numFmtId="0" fontId="40" fillId="7" borderId="125" xfId="7" applyFont="1" applyFill="1" applyBorder="1" applyAlignment="1">
      <alignment horizontal="center" vertical="center"/>
    </xf>
    <xf numFmtId="0" fontId="42" fillId="0" borderId="17" xfId="7" applyFont="1" applyBorder="1" applyAlignment="1" applyProtection="1">
      <alignment horizontal="center" vertical="top"/>
      <protection locked="0"/>
    </xf>
    <xf numFmtId="0" fontId="42" fillId="0" borderId="74" xfId="7" applyFont="1" applyBorder="1" applyAlignment="1" applyProtection="1">
      <alignment horizontal="center" vertical="top"/>
      <protection locked="0"/>
    </xf>
    <xf numFmtId="0" fontId="42" fillId="0" borderId="32" xfId="7" applyFont="1" applyBorder="1" applyAlignment="1" applyProtection="1">
      <alignment horizontal="center" vertical="top"/>
      <protection locked="0"/>
    </xf>
    <xf numFmtId="0" fontId="40" fillId="9" borderId="140" xfId="7" applyFont="1" applyFill="1" applyBorder="1" applyAlignment="1">
      <alignment horizontal="center" vertical="center"/>
    </xf>
    <xf numFmtId="0" fontId="40" fillId="9" borderId="141" xfId="7" applyFont="1" applyFill="1" applyBorder="1" applyAlignment="1">
      <alignment horizontal="center" vertical="center"/>
    </xf>
    <xf numFmtId="0" fontId="14" fillId="9" borderId="140" xfId="7" applyFont="1" applyFill="1" applyBorder="1" applyAlignment="1">
      <alignment horizontal="center" vertical="center"/>
    </xf>
    <xf numFmtId="0" fontId="14" fillId="9" borderId="141" xfId="7" applyFont="1" applyFill="1" applyBorder="1" applyAlignment="1">
      <alignment horizontal="center" vertical="center"/>
    </xf>
    <xf numFmtId="0" fontId="40" fillId="9" borderId="164" xfId="7" applyFont="1" applyFill="1" applyBorder="1" applyAlignment="1">
      <alignment horizontal="center" vertical="center" wrapText="1"/>
    </xf>
    <xf numFmtId="0" fontId="40" fillId="9" borderId="165" xfId="7" applyFont="1" applyFill="1" applyBorder="1" applyAlignment="1">
      <alignment horizontal="center" vertical="center" wrapText="1"/>
    </xf>
    <xf numFmtId="0" fontId="40" fillId="9" borderId="152" xfId="7" applyFont="1" applyFill="1" applyBorder="1" applyAlignment="1">
      <alignment horizontal="center" vertical="center" wrapText="1"/>
    </xf>
    <xf numFmtId="0" fontId="40" fillId="9" borderId="153" xfId="7" applyFont="1" applyFill="1" applyBorder="1" applyAlignment="1">
      <alignment horizontal="center" vertical="center" wrapText="1"/>
    </xf>
    <xf numFmtId="0" fontId="40" fillId="9" borderId="154" xfId="7" applyFont="1" applyFill="1" applyBorder="1" applyAlignment="1">
      <alignment horizontal="center" vertical="center"/>
    </xf>
    <xf numFmtId="0" fontId="40" fillId="9" borderId="156" xfId="7" applyFont="1" applyFill="1" applyBorder="1" applyAlignment="1">
      <alignment horizontal="center" vertical="center"/>
    </xf>
    <xf numFmtId="0" fontId="40" fillId="9" borderId="138" xfId="7" applyFont="1" applyFill="1" applyBorder="1" applyAlignment="1">
      <alignment horizontal="center" vertical="center"/>
    </xf>
    <xf numFmtId="0" fontId="40" fillId="9" borderId="139" xfId="7" applyFont="1" applyFill="1" applyBorder="1" applyAlignment="1">
      <alignment horizontal="center" vertical="center"/>
    </xf>
    <xf numFmtId="0" fontId="40" fillId="9" borderId="143" xfId="7" applyFont="1" applyFill="1" applyBorder="1" applyAlignment="1">
      <alignment horizontal="center" vertical="center" shrinkToFit="1"/>
    </xf>
    <xf numFmtId="0" fontId="40" fillId="9" borderId="74" xfId="7" applyFont="1" applyFill="1" applyBorder="1" applyAlignment="1">
      <alignment horizontal="center" vertical="center" shrinkToFit="1"/>
    </xf>
    <xf numFmtId="0" fontId="40" fillId="9" borderId="142" xfId="7" applyFont="1" applyFill="1" applyBorder="1" applyAlignment="1">
      <alignment horizontal="center" vertical="center" shrinkToFit="1"/>
    </xf>
    <xf numFmtId="0" fontId="42" fillId="9" borderId="143" xfId="7" applyFont="1" applyFill="1" applyBorder="1" applyAlignment="1">
      <alignment horizontal="center" vertical="center"/>
    </xf>
    <xf numFmtId="0" fontId="42" fillId="9" borderId="142" xfId="7" applyFont="1" applyFill="1" applyBorder="1" applyAlignment="1">
      <alignment horizontal="center" vertical="center"/>
    </xf>
    <xf numFmtId="0" fontId="42" fillId="9" borderId="119" xfId="7" applyFont="1" applyFill="1" applyBorder="1" applyAlignment="1">
      <alignment horizontal="center" vertical="center" shrinkToFit="1"/>
    </xf>
    <xf numFmtId="0" fontId="42" fillId="9" borderId="120" xfId="7" applyFont="1" applyFill="1" applyBorder="1" applyAlignment="1">
      <alignment horizontal="center" vertical="center" shrinkToFit="1"/>
    </xf>
    <xf numFmtId="0" fontId="40" fillId="9" borderId="143" xfId="7" applyFont="1" applyFill="1" applyBorder="1" applyAlignment="1">
      <alignment horizontal="center" vertical="center"/>
    </xf>
    <xf numFmtId="0" fontId="40" fillId="9" borderId="74" xfId="7" applyFont="1" applyFill="1" applyBorder="1" applyAlignment="1">
      <alignment horizontal="center" vertical="center"/>
    </xf>
    <xf numFmtId="0" fontId="40" fillId="9" borderId="142" xfId="7" applyFont="1" applyFill="1" applyBorder="1" applyAlignment="1">
      <alignment horizontal="center" vertical="center"/>
    </xf>
    <xf numFmtId="0" fontId="14" fillId="13" borderId="17" xfId="7" applyFont="1" applyFill="1" applyBorder="1" applyAlignment="1">
      <alignment horizontal="left" vertical="center"/>
    </xf>
    <xf numFmtId="0" fontId="14" fillId="13" borderId="74" xfId="7" applyFont="1" applyFill="1" applyBorder="1" applyAlignment="1">
      <alignment horizontal="left" vertical="center"/>
    </xf>
    <xf numFmtId="0" fontId="14" fillId="13" borderId="32" xfId="7" applyFont="1" applyFill="1" applyBorder="1" applyAlignment="1">
      <alignment horizontal="left" vertical="center"/>
    </xf>
    <xf numFmtId="0" fontId="15" fillId="5" borderId="2" xfId="1" applyFont="1" applyFill="1" applyBorder="1" applyAlignment="1">
      <alignment horizontal="center" vertical="center"/>
    </xf>
    <xf numFmtId="0" fontId="15" fillId="5" borderId="4" xfId="1" applyFont="1" applyFill="1" applyBorder="1" applyAlignment="1">
      <alignment horizontal="center" vertical="center"/>
    </xf>
  </cellXfs>
  <cellStyles count="9">
    <cellStyle name="Hyperlink" xfId="6" xr:uid="{00000000-000B-0000-0000-000008000000}"/>
    <cellStyle name="ハイパーリンク" xfId="3" builtinId="8"/>
    <cellStyle name="ハイパーリンク 2" xfId="8" xr:uid="{CBFB099A-7BE1-40C5-BE5D-91FB164D7125}"/>
    <cellStyle name="桁区切り 2" xfId="4" xr:uid="{00000000-0005-0000-0000-000001000000}"/>
    <cellStyle name="標準" xfId="0" builtinId="0"/>
    <cellStyle name="標準 2" xfId="1" xr:uid="{00000000-0005-0000-0000-000003000000}"/>
    <cellStyle name="標準 2 2 2" xfId="2" xr:uid="{00000000-0005-0000-0000-000004000000}"/>
    <cellStyle name="標準 3" xfId="5" xr:uid="{00000000-0005-0000-0000-000005000000}"/>
    <cellStyle name="標準 4" xfId="7" xr:uid="{EB2569E8-6C45-4FE5-B91C-EE0B54E71387}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  <border>
        <vertical/>
        <horizontal/>
      </border>
    </dxf>
    <dxf>
      <fill>
        <patternFill patternType="solid">
          <fgColor rgb="FFFFFF99"/>
          <bgColor rgb="FFFFFF99"/>
        </patternFill>
      </fill>
    </dxf>
    <dxf>
      <fill>
        <patternFill>
          <fgColor auto="1"/>
          <bgColor rgb="FFFFFF99"/>
        </patternFill>
      </fill>
    </dxf>
  </dxfs>
  <tableStyles count="0" defaultTableStyle="TableStyleMedium2" defaultPivotStyle="PivotStyleMedium9"/>
  <colors>
    <mruColors>
      <color rgb="FFF2DCDB"/>
      <color rgb="FFE7B8B7"/>
      <color rgb="FFB8D0EE"/>
      <color rgb="FFFF2600"/>
      <color rgb="FFCCFFFF"/>
      <color rgb="FFE2ECF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33617</xdr:colOff>
      <xdr:row>16</xdr:row>
      <xdr:rowOff>198305</xdr:rowOff>
    </xdr:from>
    <xdr:to>
      <xdr:col>21</xdr:col>
      <xdr:colOff>380999</xdr:colOff>
      <xdr:row>19</xdr:row>
      <xdr:rowOff>27312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40069" y="3817122"/>
          <a:ext cx="5304478" cy="68933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顧問の先生について，引率される日に〇を，また表を参考に役割の希望をお書きください。（ただし，ご希望に添えない場合もあります。ご了承ください）</a:t>
          </a:r>
        </a:p>
      </xdr:txBody>
    </xdr:sp>
    <xdr:clientData/>
  </xdr:twoCellAnchor>
  <xdr:twoCellAnchor>
    <xdr:from>
      <xdr:col>12</xdr:col>
      <xdr:colOff>223499</xdr:colOff>
      <xdr:row>16</xdr:row>
      <xdr:rowOff>22411</xdr:rowOff>
    </xdr:from>
    <xdr:to>
      <xdr:col>12</xdr:col>
      <xdr:colOff>223499</xdr:colOff>
      <xdr:row>16</xdr:row>
      <xdr:rowOff>201705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5678726" y="3385025"/>
          <a:ext cx="0" cy="179294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134469</xdr:colOff>
      <xdr:row>8</xdr:row>
      <xdr:rowOff>11205</xdr:rowOff>
    </xdr:from>
    <xdr:to>
      <xdr:col>6</xdr:col>
      <xdr:colOff>95250</xdr:colOff>
      <xdr:row>10</xdr:row>
      <xdr:rowOff>4595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944219" y="1797143"/>
          <a:ext cx="865656" cy="517265"/>
          <a:chOff x="1985040" y="1494384"/>
          <a:chExt cx="886067" cy="524068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1985040" y="1673416"/>
            <a:ext cx="886067" cy="34503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en-US" altLang="ja-JP" sz="1000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5</a:t>
            </a:r>
            <a:r>
              <a:rPr kumimoji="1" lang="ja-JP" altLang="en-US" sz="1000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文字まで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V="1">
            <a:off x="2055498" y="1494384"/>
            <a:ext cx="0" cy="180674"/>
          </a:xfrm>
          <a:prstGeom prst="straightConnector1">
            <a:avLst/>
          </a:prstGeom>
          <a:ln w="1270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314087</xdr:colOff>
      <xdr:row>8</xdr:row>
      <xdr:rowOff>110386</xdr:rowOff>
    </xdr:from>
    <xdr:to>
      <xdr:col>26</xdr:col>
      <xdr:colOff>396022</xdr:colOff>
      <xdr:row>9</xdr:row>
      <xdr:rowOff>177527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E5314A5-341A-3E4D-A480-E633F0F433F6}"/>
            </a:ext>
          </a:extLst>
        </xdr:cNvPr>
        <xdr:cNvSpPr txBox="1"/>
      </xdr:nvSpPr>
      <xdr:spPr>
        <a:xfrm>
          <a:off x="3017958" y="1831031"/>
          <a:ext cx="9163118" cy="34025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登録情報に誤りがなければ、（県市私）立と、学校名ふりがなだけ入力してください。訂正は「訂正あり」の欄に１を記入し、</a:t>
          </a:r>
          <a:r>
            <a:rPr kumimoji="1" lang="en-US" altLang="ja-JP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</a:t>
          </a:r>
          <a:r>
            <a:rPr kumimoji="1" lang="ja-JP" altLang="en-US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訂正欄</a:t>
          </a:r>
          <a:r>
            <a:rPr kumimoji="1" lang="en-US" altLang="ja-JP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</a:t>
          </a:r>
          <a:r>
            <a:rPr kumimoji="1" lang="ja-JP" altLang="en-US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に記入してください。</a:t>
          </a:r>
        </a:p>
      </xdr:txBody>
    </xdr:sp>
    <xdr:clientData/>
  </xdr:twoCellAnchor>
  <xdr:twoCellAnchor>
    <xdr:from>
      <xdr:col>3</xdr:col>
      <xdr:colOff>136655</xdr:colOff>
      <xdr:row>15</xdr:row>
      <xdr:rowOff>245806</xdr:rowOff>
    </xdr:from>
    <xdr:to>
      <xdr:col>7</xdr:col>
      <xdr:colOff>150215</xdr:colOff>
      <xdr:row>18</xdr:row>
      <xdr:rowOff>78833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B329AAB-2663-F44E-A81B-54C92E53E9C6}"/>
            </a:ext>
          </a:extLst>
        </xdr:cNvPr>
        <xdr:cNvGrpSpPr/>
      </xdr:nvGrpSpPr>
      <xdr:grpSpPr>
        <a:xfrm>
          <a:off x="1493968" y="3722431"/>
          <a:ext cx="1823310" cy="714090"/>
          <a:chOff x="1985040" y="1110543"/>
          <a:chExt cx="886067" cy="982983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EFF82743-7187-0E21-3789-701718AE9D60}"/>
              </a:ext>
            </a:extLst>
          </xdr:cNvPr>
          <xdr:cNvSpPr txBox="1"/>
        </xdr:nvSpPr>
        <xdr:spPr>
          <a:xfrm>
            <a:off x="1985040" y="1598341"/>
            <a:ext cx="886067" cy="495185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000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姓と名の間は</a:t>
            </a:r>
            <a:r>
              <a:rPr kumimoji="1" lang="ja-JP" altLang="en-US" sz="1000" u="sng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全角空白</a:t>
            </a:r>
          </a:p>
        </xdr:txBody>
      </xdr: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CF359EBF-63B0-E4AF-05B4-B0D678949233}"/>
              </a:ext>
            </a:extLst>
          </xdr:cNvPr>
          <xdr:cNvCxnSpPr/>
        </xdr:nvCxnSpPr>
        <xdr:spPr>
          <a:xfrm flipV="1">
            <a:off x="2044956" y="1110543"/>
            <a:ext cx="0" cy="493735"/>
          </a:xfrm>
          <a:prstGeom prst="straightConnector1">
            <a:avLst/>
          </a:prstGeom>
          <a:ln w="1270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423333</xdr:colOff>
      <xdr:row>18</xdr:row>
      <xdr:rowOff>95591</xdr:rowOff>
    </xdr:from>
    <xdr:to>
      <xdr:col>7</xdr:col>
      <xdr:colOff>68280</xdr:colOff>
      <xdr:row>19</xdr:row>
      <xdr:rowOff>136559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A0DF174-0062-3248-8926-ABAC26E84E5D}"/>
            </a:ext>
          </a:extLst>
        </xdr:cNvPr>
        <xdr:cNvCxnSpPr/>
      </xdr:nvCxnSpPr>
      <xdr:spPr>
        <a:xfrm>
          <a:off x="3127204" y="4287957"/>
          <a:ext cx="95592" cy="327742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A1:H30"/>
  <sheetViews>
    <sheetView showGridLines="0" tabSelected="1" zoomScaleNormal="100" workbookViewId="0"/>
  </sheetViews>
  <sheetFormatPr defaultColWidth="9" defaultRowHeight="18.75"/>
  <cols>
    <col min="1" max="1" width="2.75" style="2" customWidth="1"/>
    <col min="2" max="2" width="5.75" style="2" customWidth="1"/>
    <col min="3" max="16384" width="9" style="2"/>
  </cols>
  <sheetData>
    <row r="1" spans="1:8" ht="24">
      <c r="A1" s="1" t="s">
        <v>0</v>
      </c>
    </row>
    <row r="2" spans="1:8" ht="12" customHeight="1"/>
    <row r="3" spans="1:8">
      <c r="A3" s="3" t="s">
        <v>1</v>
      </c>
    </row>
    <row r="4" spans="1:8">
      <c r="B4" s="2" t="s">
        <v>2</v>
      </c>
    </row>
    <row r="5" spans="1:8">
      <c r="B5" s="2" t="s">
        <v>3</v>
      </c>
    </row>
    <row r="6" spans="1:8">
      <c r="B6" s="2" t="s">
        <v>4</v>
      </c>
    </row>
    <row r="7" spans="1:8">
      <c r="B7" s="2" t="s">
        <v>5</v>
      </c>
    </row>
    <row r="8" spans="1:8">
      <c r="B8" s="2" t="s">
        <v>6</v>
      </c>
    </row>
    <row r="9" spans="1:8">
      <c r="B9" s="2" t="s">
        <v>7</v>
      </c>
    </row>
    <row r="10" spans="1:8">
      <c r="B10" s="2" t="s">
        <v>8</v>
      </c>
    </row>
    <row r="11" spans="1:8">
      <c r="B11" s="2" t="s">
        <v>9</v>
      </c>
    </row>
    <row r="13" spans="1:8">
      <c r="A13" s="3" t="s">
        <v>10</v>
      </c>
    </row>
    <row r="14" spans="1:8">
      <c r="A14" s="3"/>
      <c r="B14" s="2" t="s">
        <v>11</v>
      </c>
    </row>
    <row r="15" spans="1:8">
      <c r="A15" s="3"/>
      <c r="B15" s="2" t="s">
        <v>12</v>
      </c>
    </row>
    <row r="16" spans="1:8">
      <c r="A16" s="3"/>
      <c r="B16" s="140" t="s">
        <v>13</v>
      </c>
      <c r="C16" s="140"/>
      <c r="D16" s="140"/>
      <c r="E16" s="140"/>
      <c r="F16" s="140"/>
      <c r="G16" s="140"/>
      <c r="H16" s="140"/>
    </row>
    <row r="17" spans="1:8">
      <c r="A17" s="3"/>
      <c r="B17" s="140"/>
      <c r="C17" s="140" t="s">
        <v>14</v>
      </c>
      <c r="D17" s="140"/>
      <c r="E17" s="140"/>
      <c r="F17" s="140"/>
      <c r="G17" s="140"/>
      <c r="H17" s="140"/>
    </row>
    <row r="18" spans="1:8">
      <c r="B18" s="140"/>
      <c r="C18" s="140" t="s">
        <v>15</v>
      </c>
      <c r="D18" s="140"/>
      <c r="E18" s="140"/>
      <c r="F18" s="140"/>
      <c r="G18" s="140"/>
      <c r="H18" s="140"/>
    </row>
    <row r="19" spans="1:8">
      <c r="B19" s="4" t="str">
        <f>"・申込書2枚を，上記送付先へ"&amp;TEXT(data!I3,"mm月d日(aaa)")&amp;" 必着で郵送してください。"</f>
        <v>・申込書2枚を，上記送付先へ10月7日(火) 必着で郵送してください。</v>
      </c>
    </row>
    <row r="21" spans="1:8">
      <c r="A21" s="3" t="s">
        <v>16</v>
      </c>
    </row>
    <row r="22" spans="1:8">
      <c r="B22" s="2" t="s">
        <v>17</v>
      </c>
    </row>
    <row r="23" spans="1:8">
      <c r="B23" s="2" t="s">
        <v>18</v>
      </c>
    </row>
    <row r="24" spans="1:8">
      <c r="B24" s="4" t="str">
        <f>"・本ファイルは"&amp;TEXT(data!I2,"mm月d日(aaa)")&amp;" 21:00 必着です。"</f>
        <v>・本ファイルは10月6日(月) 21:00 必着です。</v>
      </c>
    </row>
    <row r="25" spans="1:8">
      <c r="B25" s="2" t="s">
        <v>19</v>
      </c>
    </row>
    <row r="26" spans="1:8">
      <c r="A26" s="4"/>
    </row>
    <row r="27" spans="1:8">
      <c r="A27" s="3" t="s">
        <v>1250</v>
      </c>
    </row>
    <row r="28" spans="1:8">
      <c r="A28" s="2" t="s">
        <v>628</v>
      </c>
      <c r="B28" s="2" t="s">
        <v>1257</v>
      </c>
    </row>
    <row r="29" spans="1:8">
      <c r="B29" s="2" t="s">
        <v>1251</v>
      </c>
    </row>
    <row r="30" spans="1:8">
      <c r="B30" s="2" t="s">
        <v>1252</v>
      </c>
    </row>
  </sheetData>
  <sheetProtection algorithmName="SHA-512" hashValue="2TUHUh3nR7bgbu3a0YKqkRYUpqsfxyF8vrKdQq/eywi+sQYLWJfuulhBTOFYNSJGjxQ/eg4oPVBMe09UhIXJyA==" saltValue="tE3OJ/pGZz8jMHp/Ga4FOA==" spinCount="100000" sheet="1" objects="1" scenarios="1"/>
  <phoneticPr fontId="3"/>
  <pageMargins left="0.70866141732283472" right="0.70866141732283472" top="0.34" bottom="0.2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C1:U267"/>
  <sheetViews>
    <sheetView zoomScale="40" zoomScaleNormal="40" workbookViewId="0">
      <selection activeCell="C2" sqref="C2"/>
    </sheetView>
  </sheetViews>
  <sheetFormatPr defaultColWidth="9" defaultRowHeight="18.75"/>
  <cols>
    <col min="1" max="2" width="2.75" style="97" customWidth="1"/>
    <col min="3" max="3" width="8.125" style="97" customWidth="1"/>
    <col min="4" max="4" width="18.125" style="97" customWidth="1"/>
    <col min="5" max="6" width="8.75" style="97" customWidth="1"/>
    <col min="7" max="7" width="13.375" style="97" customWidth="1"/>
    <col min="8" max="8" width="10.625" style="97" customWidth="1"/>
    <col min="9" max="9" width="13.75" style="97" bestFit="1" customWidth="1"/>
    <col min="10" max="10" width="9" style="97"/>
    <col min="11" max="11" width="9" style="97" customWidth="1"/>
    <col min="12" max="12" width="9" style="97"/>
    <col min="13" max="13" width="13.75" style="97" customWidth="1"/>
    <col min="14" max="16384" width="9" style="97"/>
  </cols>
  <sheetData>
    <row r="1" spans="3:21" ht="19.5" thickBot="1">
      <c r="L1" s="97" t="s">
        <v>612</v>
      </c>
    </row>
    <row r="2" spans="3:21" ht="19.5" thickBot="1">
      <c r="C2" s="98">
        <v>49</v>
      </c>
      <c r="D2" s="97" t="s">
        <v>613</v>
      </c>
      <c r="E2" s="97" t="s">
        <v>614</v>
      </c>
      <c r="F2" s="99">
        <f>C2+23</f>
        <v>72</v>
      </c>
      <c r="H2" s="97" t="s">
        <v>615</v>
      </c>
      <c r="I2" s="271">
        <v>45936</v>
      </c>
      <c r="K2" s="97">
        <v>1</v>
      </c>
      <c r="L2" s="273" t="s">
        <v>616</v>
      </c>
      <c r="M2" s="274" t="s">
        <v>617</v>
      </c>
      <c r="N2" s="275" t="s">
        <v>618</v>
      </c>
    </row>
    <row r="3" spans="3:21" ht="19.5" thickBot="1">
      <c r="H3" s="97" t="s">
        <v>619</v>
      </c>
      <c r="I3" s="272">
        <v>45937</v>
      </c>
      <c r="K3" s="97">
        <v>2</v>
      </c>
      <c r="L3" s="276" t="s">
        <v>620</v>
      </c>
      <c r="M3" s="99" t="s">
        <v>621</v>
      </c>
      <c r="N3" s="277" t="s">
        <v>622</v>
      </c>
    </row>
    <row r="4" spans="3:21">
      <c r="C4" s="99" t="s">
        <v>623</v>
      </c>
      <c r="E4" s="99" t="s">
        <v>624</v>
      </c>
      <c r="K4" s="97">
        <v>3</v>
      </c>
      <c r="L4" s="276" t="s">
        <v>625</v>
      </c>
      <c r="M4" s="99" t="s">
        <v>626</v>
      </c>
      <c r="N4" s="277" t="s">
        <v>627</v>
      </c>
    </row>
    <row r="5" spans="3:21">
      <c r="C5" s="100" t="s">
        <v>35</v>
      </c>
      <c r="E5" s="100" t="s">
        <v>628</v>
      </c>
      <c r="K5" s="97">
        <v>4</v>
      </c>
      <c r="L5" s="276" t="s">
        <v>629</v>
      </c>
      <c r="M5" s="99" t="s">
        <v>630</v>
      </c>
      <c r="N5" s="277" t="s">
        <v>631</v>
      </c>
    </row>
    <row r="6" spans="3:21" ht="19.5" thickBot="1">
      <c r="C6" s="100" t="s">
        <v>632</v>
      </c>
      <c r="E6" s="101" t="s">
        <v>633</v>
      </c>
      <c r="K6" s="97">
        <v>5</v>
      </c>
      <c r="L6" s="278"/>
      <c r="M6" s="279" t="s">
        <v>634</v>
      </c>
      <c r="N6" s="280"/>
    </row>
    <row r="7" spans="3:21">
      <c r="C7" s="101" t="s">
        <v>635</v>
      </c>
    </row>
    <row r="9" spans="3:21">
      <c r="C9" s="97" t="s">
        <v>1260</v>
      </c>
      <c r="P9" s="97" t="s">
        <v>636</v>
      </c>
    </row>
    <row r="10" spans="3:21">
      <c r="C10" s="198" t="s">
        <v>1226</v>
      </c>
      <c r="D10" s="199" t="s">
        <v>1225</v>
      </c>
      <c r="E10" s="199" t="s">
        <v>1224</v>
      </c>
      <c r="F10" s="200" t="s">
        <v>664</v>
      </c>
      <c r="G10" s="200" t="s">
        <v>1212</v>
      </c>
      <c r="H10" s="199" t="s">
        <v>666</v>
      </c>
      <c r="I10" s="199" t="s">
        <v>667</v>
      </c>
      <c r="J10" s="199" t="s">
        <v>668</v>
      </c>
      <c r="K10" s="199" t="s">
        <v>669</v>
      </c>
      <c r="L10" s="201" t="s">
        <v>1188</v>
      </c>
      <c r="P10" s="97" t="s">
        <v>637</v>
      </c>
      <c r="Q10" s="97" t="s">
        <v>638</v>
      </c>
      <c r="R10" s="97" t="s">
        <v>639</v>
      </c>
      <c r="S10" s="97" t="s">
        <v>640</v>
      </c>
      <c r="T10" s="97" t="s">
        <v>641</v>
      </c>
      <c r="U10" s="97" t="s">
        <v>642</v>
      </c>
    </row>
    <row r="11" spans="3:21">
      <c r="C11" s="191">
        <v>1001</v>
      </c>
      <c r="D11" s="190" t="s">
        <v>152</v>
      </c>
      <c r="E11" s="97">
        <f>IFERROR(INDEX($U$11:$U$135,MATCH($C11,$P$11:$P$135,0)),0)</f>
        <v>0</v>
      </c>
      <c r="F11" s="189">
        <v>1</v>
      </c>
      <c r="G11" s="189" t="s">
        <v>565</v>
      </c>
      <c r="H11" s="97" t="s">
        <v>670</v>
      </c>
      <c r="I11" s="97" t="s">
        <v>671</v>
      </c>
      <c r="J11" s="97" t="s">
        <v>672</v>
      </c>
      <c r="K11" s="97" t="s">
        <v>673</v>
      </c>
      <c r="L11" s="192" t="s">
        <v>152</v>
      </c>
      <c r="P11" s="97">
        <v>1001</v>
      </c>
      <c r="Q11" s="97" t="s">
        <v>152</v>
      </c>
      <c r="R11" s="97">
        <v>2</v>
      </c>
      <c r="S11" s="97">
        <v>4</v>
      </c>
      <c r="T11" s="97">
        <f t="shared" ref="T11:T42" si="0">R11+S11</f>
        <v>6</v>
      </c>
      <c r="U11" s="97">
        <f t="shared" ref="U11:U42" si="1">IF(T11&gt;=15,1,0)</f>
        <v>0</v>
      </c>
    </row>
    <row r="12" spans="3:21">
      <c r="C12" s="191">
        <v>1002</v>
      </c>
      <c r="D12" s="190" t="s">
        <v>153</v>
      </c>
      <c r="E12" s="97">
        <f t="shared" ref="E12:E75" si="2">IFERROR(INDEX($U$11:$U$135,MATCH($C12,$P$11:$P$135,0)),0)</f>
        <v>0</v>
      </c>
      <c r="F12" s="189">
        <v>1</v>
      </c>
      <c r="G12" s="189" t="s">
        <v>568</v>
      </c>
      <c r="H12" s="97" t="s">
        <v>674</v>
      </c>
      <c r="I12" s="97" t="s">
        <v>675</v>
      </c>
      <c r="J12" s="97" t="s">
        <v>676</v>
      </c>
      <c r="K12" s="97" t="s">
        <v>677</v>
      </c>
      <c r="L12" s="192" t="s">
        <v>153</v>
      </c>
      <c r="P12" s="97">
        <v>1002</v>
      </c>
      <c r="Q12" s="97" t="s">
        <v>153</v>
      </c>
      <c r="R12" s="97">
        <v>6</v>
      </c>
      <c r="S12" s="97">
        <v>7</v>
      </c>
      <c r="T12" s="97">
        <f t="shared" si="0"/>
        <v>13</v>
      </c>
      <c r="U12" s="97">
        <f t="shared" si="1"/>
        <v>0</v>
      </c>
    </row>
    <row r="13" spans="3:21">
      <c r="C13" s="191">
        <v>1003</v>
      </c>
      <c r="D13" s="190" t="s">
        <v>154</v>
      </c>
      <c r="E13" s="97">
        <f t="shared" si="2"/>
        <v>0</v>
      </c>
      <c r="F13" s="189" t="s">
        <v>665</v>
      </c>
      <c r="G13" s="189" t="s">
        <v>665</v>
      </c>
      <c r="H13" s="97" t="s">
        <v>665</v>
      </c>
      <c r="I13" s="97" t="s">
        <v>665</v>
      </c>
      <c r="J13" s="97" t="s">
        <v>665</v>
      </c>
      <c r="K13" s="97" t="s">
        <v>665</v>
      </c>
      <c r="L13" s="192" t="s">
        <v>665</v>
      </c>
      <c r="P13" s="97">
        <v>1004</v>
      </c>
      <c r="Q13" s="97" t="s">
        <v>155</v>
      </c>
      <c r="R13" s="97">
        <v>6</v>
      </c>
      <c r="S13" s="97">
        <v>9</v>
      </c>
      <c r="T13" s="97">
        <f t="shared" si="0"/>
        <v>15</v>
      </c>
      <c r="U13" s="97">
        <f t="shared" si="1"/>
        <v>1</v>
      </c>
    </row>
    <row r="14" spans="3:21">
      <c r="C14" s="191">
        <v>1004</v>
      </c>
      <c r="D14" s="190" t="s">
        <v>155</v>
      </c>
      <c r="E14" s="97">
        <f t="shared" si="2"/>
        <v>1</v>
      </c>
      <c r="F14" s="189">
        <v>1</v>
      </c>
      <c r="G14" s="189" t="s">
        <v>559</v>
      </c>
      <c r="H14" s="97" t="s">
        <v>678</v>
      </c>
      <c r="I14" s="97" t="s">
        <v>679</v>
      </c>
      <c r="J14" s="97" t="s">
        <v>680</v>
      </c>
      <c r="K14" s="97" t="s">
        <v>681</v>
      </c>
      <c r="L14" s="192" t="s">
        <v>155</v>
      </c>
      <c r="P14" s="97">
        <v>1005</v>
      </c>
      <c r="Q14" s="97" t="s">
        <v>156</v>
      </c>
      <c r="R14" s="97">
        <v>1</v>
      </c>
      <c r="S14" s="97">
        <v>0</v>
      </c>
      <c r="T14" s="97">
        <f t="shared" si="0"/>
        <v>1</v>
      </c>
      <c r="U14" s="97">
        <f t="shared" si="1"/>
        <v>0</v>
      </c>
    </row>
    <row r="15" spans="3:21">
      <c r="C15" s="191">
        <v>1005</v>
      </c>
      <c r="D15" s="190" t="s">
        <v>156</v>
      </c>
      <c r="E15" s="97">
        <f t="shared" si="2"/>
        <v>0</v>
      </c>
      <c r="F15" s="189">
        <v>1</v>
      </c>
      <c r="G15" s="189" t="s">
        <v>562</v>
      </c>
      <c r="H15" s="97" t="s">
        <v>682</v>
      </c>
      <c r="I15" s="97" t="s">
        <v>683</v>
      </c>
      <c r="J15" s="97" t="s">
        <v>684</v>
      </c>
      <c r="K15" s="97" t="s">
        <v>685</v>
      </c>
      <c r="L15" s="192" t="s">
        <v>156</v>
      </c>
      <c r="P15" s="97">
        <v>1006</v>
      </c>
      <c r="Q15" s="97" t="s">
        <v>157</v>
      </c>
      <c r="R15" s="97">
        <v>0</v>
      </c>
      <c r="S15" s="97">
        <v>3</v>
      </c>
      <c r="T15" s="97">
        <f t="shared" si="0"/>
        <v>3</v>
      </c>
      <c r="U15" s="97">
        <f t="shared" si="1"/>
        <v>0</v>
      </c>
    </row>
    <row r="16" spans="3:21">
      <c r="C16" s="191">
        <v>1006</v>
      </c>
      <c r="D16" s="190" t="s">
        <v>157</v>
      </c>
      <c r="E16" s="97">
        <f t="shared" si="2"/>
        <v>0</v>
      </c>
      <c r="F16" s="189">
        <v>1</v>
      </c>
      <c r="G16" s="189" t="s">
        <v>574</v>
      </c>
      <c r="H16" s="97" t="s">
        <v>686</v>
      </c>
      <c r="I16" s="97" t="s">
        <v>687</v>
      </c>
      <c r="J16" s="97" t="s">
        <v>688</v>
      </c>
      <c r="K16" s="97" t="s">
        <v>689</v>
      </c>
      <c r="L16" s="192" t="s">
        <v>157</v>
      </c>
      <c r="P16" s="97">
        <v>1007</v>
      </c>
      <c r="Q16" s="97" t="s">
        <v>158</v>
      </c>
      <c r="R16" s="97">
        <v>10</v>
      </c>
      <c r="S16" s="97">
        <v>10</v>
      </c>
      <c r="T16" s="97">
        <f t="shared" si="0"/>
        <v>20</v>
      </c>
      <c r="U16" s="97">
        <f t="shared" si="1"/>
        <v>1</v>
      </c>
    </row>
    <row r="17" spans="3:21">
      <c r="C17" s="191">
        <v>1007</v>
      </c>
      <c r="D17" s="190" t="s">
        <v>158</v>
      </c>
      <c r="E17" s="97">
        <f t="shared" si="2"/>
        <v>1</v>
      </c>
      <c r="F17" s="189">
        <v>1</v>
      </c>
      <c r="G17" s="189" t="s">
        <v>580</v>
      </c>
      <c r="H17" s="97" t="s">
        <v>690</v>
      </c>
      <c r="I17" s="97" t="s">
        <v>691</v>
      </c>
      <c r="J17" s="97" t="s">
        <v>692</v>
      </c>
      <c r="K17" s="97" t="s">
        <v>693</v>
      </c>
      <c r="L17" s="192" t="s">
        <v>158</v>
      </c>
      <c r="P17" s="97">
        <v>1008</v>
      </c>
      <c r="Q17" s="97" t="s">
        <v>159</v>
      </c>
      <c r="R17" s="97">
        <v>4</v>
      </c>
      <c r="S17" s="97">
        <v>4</v>
      </c>
      <c r="T17" s="97">
        <f t="shared" si="0"/>
        <v>8</v>
      </c>
      <c r="U17" s="97">
        <f t="shared" si="1"/>
        <v>0</v>
      </c>
    </row>
    <row r="18" spans="3:21">
      <c r="C18" s="191">
        <v>1008</v>
      </c>
      <c r="D18" s="190" t="s">
        <v>159</v>
      </c>
      <c r="E18" s="97">
        <f t="shared" si="2"/>
        <v>0</v>
      </c>
      <c r="F18" s="189">
        <v>1</v>
      </c>
      <c r="G18" s="189" t="s">
        <v>577</v>
      </c>
      <c r="H18" s="97" t="s">
        <v>694</v>
      </c>
      <c r="I18" s="97" t="s">
        <v>695</v>
      </c>
      <c r="J18" s="97" t="s">
        <v>696</v>
      </c>
      <c r="K18" s="97" t="s">
        <v>697</v>
      </c>
      <c r="L18" s="192" t="s">
        <v>1189</v>
      </c>
      <c r="P18" s="97">
        <v>1009</v>
      </c>
      <c r="Q18" s="97" t="s">
        <v>160</v>
      </c>
      <c r="R18" s="97">
        <v>3</v>
      </c>
      <c r="S18" s="97">
        <v>3</v>
      </c>
      <c r="T18" s="97">
        <f t="shared" si="0"/>
        <v>6</v>
      </c>
      <c r="U18" s="97">
        <f t="shared" si="1"/>
        <v>0</v>
      </c>
    </row>
    <row r="19" spans="3:21">
      <c r="C19" s="191">
        <v>1009</v>
      </c>
      <c r="D19" s="190" t="s">
        <v>160</v>
      </c>
      <c r="E19" s="97">
        <f t="shared" si="2"/>
        <v>0</v>
      </c>
      <c r="F19" s="189">
        <v>1</v>
      </c>
      <c r="G19" s="189" t="s">
        <v>583</v>
      </c>
      <c r="H19" s="97" t="s">
        <v>698</v>
      </c>
      <c r="I19" s="97" t="s">
        <v>699</v>
      </c>
      <c r="J19" s="97" t="s">
        <v>700</v>
      </c>
      <c r="K19" s="97" t="s">
        <v>701</v>
      </c>
      <c r="L19" s="192" t="s">
        <v>160</v>
      </c>
      <c r="P19" s="97">
        <v>1010</v>
      </c>
      <c r="Q19" s="97" t="s">
        <v>161</v>
      </c>
      <c r="R19" s="97">
        <v>0</v>
      </c>
      <c r="S19" s="97">
        <v>1</v>
      </c>
      <c r="T19" s="97">
        <f t="shared" si="0"/>
        <v>1</v>
      </c>
      <c r="U19" s="97">
        <f t="shared" si="1"/>
        <v>0</v>
      </c>
    </row>
    <row r="20" spans="3:21">
      <c r="C20" s="191">
        <v>1010</v>
      </c>
      <c r="D20" s="190" t="s">
        <v>161</v>
      </c>
      <c r="E20" s="97">
        <f t="shared" si="2"/>
        <v>0</v>
      </c>
      <c r="F20" s="189">
        <v>1</v>
      </c>
      <c r="G20" s="189" t="s">
        <v>586</v>
      </c>
      <c r="H20" s="97" t="s">
        <v>702</v>
      </c>
      <c r="I20" s="97" t="s">
        <v>703</v>
      </c>
      <c r="J20" s="97" t="s">
        <v>704</v>
      </c>
      <c r="K20" s="97" t="s">
        <v>705</v>
      </c>
      <c r="L20" s="192" t="s">
        <v>161</v>
      </c>
      <c r="P20" s="97">
        <v>1011</v>
      </c>
      <c r="Q20" s="97" t="s">
        <v>162</v>
      </c>
      <c r="R20" s="97">
        <v>3</v>
      </c>
      <c r="S20" s="97">
        <v>5</v>
      </c>
      <c r="T20" s="97">
        <f t="shared" si="0"/>
        <v>8</v>
      </c>
      <c r="U20" s="97">
        <f t="shared" si="1"/>
        <v>0</v>
      </c>
    </row>
    <row r="21" spans="3:21">
      <c r="C21" s="191">
        <v>1011</v>
      </c>
      <c r="D21" s="190" t="s">
        <v>162</v>
      </c>
      <c r="E21" s="97">
        <f t="shared" si="2"/>
        <v>0</v>
      </c>
      <c r="F21" s="189">
        <v>1</v>
      </c>
      <c r="G21" s="189" t="s">
        <v>589</v>
      </c>
      <c r="H21" s="97" t="s">
        <v>706</v>
      </c>
      <c r="I21" s="97" t="s">
        <v>707</v>
      </c>
      <c r="J21" s="97" t="s">
        <v>708</v>
      </c>
      <c r="K21" s="97" t="s">
        <v>709</v>
      </c>
      <c r="L21" s="192" t="s">
        <v>162</v>
      </c>
      <c r="P21" s="97">
        <v>1013</v>
      </c>
      <c r="Q21" s="97" t="s">
        <v>164</v>
      </c>
      <c r="R21" s="97">
        <v>1</v>
      </c>
      <c r="S21" s="97">
        <v>4</v>
      </c>
      <c r="T21" s="97">
        <f t="shared" si="0"/>
        <v>5</v>
      </c>
      <c r="U21" s="97">
        <f t="shared" si="1"/>
        <v>0</v>
      </c>
    </row>
    <row r="22" spans="3:21">
      <c r="C22" s="191">
        <v>1012</v>
      </c>
      <c r="D22" s="190" t="s">
        <v>163</v>
      </c>
      <c r="E22" s="97">
        <f t="shared" si="2"/>
        <v>0</v>
      </c>
      <c r="F22" s="189">
        <v>1</v>
      </c>
      <c r="G22" s="189" t="s">
        <v>592</v>
      </c>
      <c r="H22" s="97" t="s">
        <v>710</v>
      </c>
      <c r="I22" s="97" t="s">
        <v>711</v>
      </c>
      <c r="J22" s="97" t="s">
        <v>712</v>
      </c>
      <c r="K22" s="97" t="s">
        <v>713</v>
      </c>
      <c r="L22" s="192" t="s">
        <v>163</v>
      </c>
      <c r="P22" s="97">
        <v>1014</v>
      </c>
      <c r="Q22" s="97" t="s">
        <v>165</v>
      </c>
      <c r="R22" s="97">
        <v>5</v>
      </c>
      <c r="S22" s="97">
        <v>2</v>
      </c>
      <c r="T22" s="97">
        <f t="shared" si="0"/>
        <v>7</v>
      </c>
      <c r="U22" s="97">
        <f t="shared" si="1"/>
        <v>0</v>
      </c>
    </row>
    <row r="23" spans="3:21">
      <c r="C23" s="191">
        <v>1013</v>
      </c>
      <c r="D23" s="190" t="s">
        <v>164</v>
      </c>
      <c r="E23" s="97">
        <f t="shared" si="2"/>
        <v>0</v>
      </c>
      <c r="F23" s="189">
        <v>1</v>
      </c>
      <c r="G23" s="189" t="s">
        <v>595</v>
      </c>
      <c r="H23" s="97" t="s">
        <v>714</v>
      </c>
      <c r="I23" s="97" t="s">
        <v>715</v>
      </c>
      <c r="J23" s="97" t="s">
        <v>716</v>
      </c>
      <c r="K23" s="97" t="s">
        <v>717</v>
      </c>
      <c r="L23" s="192" t="s">
        <v>164</v>
      </c>
      <c r="P23" s="97">
        <v>1015</v>
      </c>
      <c r="Q23" s="97" t="s">
        <v>166</v>
      </c>
      <c r="R23" s="97">
        <v>8</v>
      </c>
      <c r="S23" s="97">
        <v>7</v>
      </c>
      <c r="T23" s="97">
        <f t="shared" si="0"/>
        <v>15</v>
      </c>
      <c r="U23" s="97">
        <f t="shared" si="1"/>
        <v>1</v>
      </c>
    </row>
    <row r="24" spans="3:21">
      <c r="C24" s="191">
        <v>1014</v>
      </c>
      <c r="D24" s="190" t="s">
        <v>165</v>
      </c>
      <c r="E24" s="97">
        <f t="shared" si="2"/>
        <v>0</v>
      </c>
      <c r="F24" s="189">
        <v>1</v>
      </c>
      <c r="G24" s="189" t="s">
        <v>598</v>
      </c>
      <c r="H24" s="97" t="s">
        <v>718</v>
      </c>
      <c r="I24" s="97" t="s">
        <v>719</v>
      </c>
      <c r="J24" s="97" t="s">
        <v>720</v>
      </c>
      <c r="K24" s="97" t="s">
        <v>721</v>
      </c>
      <c r="L24" s="192" t="s">
        <v>165</v>
      </c>
      <c r="P24" s="97">
        <v>1017</v>
      </c>
      <c r="Q24" s="97" t="s">
        <v>168</v>
      </c>
      <c r="R24" s="97">
        <v>0</v>
      </c>
      <c r="S24" s="97">
        <v>5</v>
      </c>
      <c r="T24" s="97">
        <f t="shared" si="0"/>
        <v>5</v>
      </c>
      <c r="U24" s="97">
        <f t="shared" si="1"/>
        <v>0</v>
      </c>
    </row>
    <row r="25" spans="3:21">
      <c r="C25" s="191">
        <v>1015</v>
      </c>
      <c r="D25" s="190" t="s">
        <v>166</v>
      </c>
      <c r="E25" s="97">
        <f t="shared" si="2"/>
        <v>1</v>
      </c>
      <c r="F25" s="189">
        <v>1</v>
      </c>
      <c r="G25" s="189" t="s">
        <v>600</v>
      </c>
      <c r="H25" s="97" t="s">
        <v>722</v>
      </c>
      <c r="I25" s="97" t="s">
        <v>723</v>
      </c>
      <c r="J25" s="97" t="s">
        <v>724</v>
      </c>
      <c r="K25" s="97" t="s">
        <v>725</v>
      </c>
      <c r="L25" s="192" t="s">
        <v>166</v>
      </c>
      <c r="P25" s="97">
        <v>1018</v>
      </c>
      <c r="Q25" s="97" t="s">
        <v>169</v>
      </c>
      <c r="R25" s="97">
        <v>9</v>
      </c>
      <c r="S25" s="97">
        <v>10</v>
      </c>
      <c r="T25" s="97">
        <f t="shared" si="0"/>
        <v>19</v>
      </c>
      <c r="U25" s="97">
        <f t="shared" si="1"/>
        <v>1</v>
      </c>
    </row>
    <row r="26" spans="3:21">
      <c r="C26" s="191">
        <v>1016</v>
      </c>
      <c r="D26" s="190" t="s">
        <v>167</v>
      </c>
      <c r="E26" s="97">
        <f t="shared" si="2"/>
        <v>0</v>
      </c>
      <c r="F26" s="189" t="s">
        <v>665</v>
      </c>
      <c r="G26" s="189" t="s">
        <v>665</v>
      </c>
      <c r="H26" s="97" t="s">
        <v>665</v>
      </c>
      <c r="I26" s="97" t="s">
        <v>665</v>
      </c>
      <c r="J26" s="97" t="s">
        <v>665</v>
      </c>
      <c r="K26" s="97" t="s">
        <v>665</v>
      </c>
      <c r="L26" s="192" t="s">
        <v>665</v>
      </c>
      <c r="P26" s="97">
        <v>1021</v>
      </c>
      <c r="Q26" s="97" t="s">
        <v>172</v>
      </c>
      <c r="R26" s="97">
        <v>2</v>
      </c>
      <c r="S26" s="97">
        <v>2</v>
      </c>
      <c r="T26" s="97">
        <f t="shared" si="0"/>
        <v>4</v>
      </c>
      <c r="U26" s="97">
        <f t="shared" si="1"/>
        <v>0</v>
      </c>
    </row>
    <row r="27" spans="3:21">
      <c r="C27" s="191">
        <v>1017</v>
      </c>
      <c r="D27" s="190" t="s">
        <v>168</v>
      </c>
      <c r="E27" s="97">
        <f t="shared" si="2"/>
        <v>0</v>
      </c>
      <c r="F27" s="189">
        <v>1</v>
      </c>
      <c r="G27" s="189" t="s">
        <v>389</v>
      </c>
      <c r="H27" s="97" t="s">
        <v>726</v>
      </c>
      <c r="I27" s="97" t="s">
        <v>727</v>
      </c>
      <c r="J27" s="97" t="s">
        <v>728</v>
      </c>
      <c r="K27" s="97" t="s">
        <v>729</v>
      </c>
      <c r="L27" s="192" t="s">
        <v>168</v>
      </c>
      <c r="P27" s="97">
        <v>1022</v>
      </c>
      <c r="Q27" s="97" t="s">
        <v>173</v>
      </c>
      <c r="R27" s="97">
        <v>2</v>
      </c>
      <c r="S27" s="97">
        <v>4</v>
      </c>
      <c r="T27" s="97">
        <f t="shared" si="0"/>
        <v>6</v>
      </c>
      <c r="U27" s="97">
        <f t="shared" si="1"/>
        <v>0</v>
      </c>
    </row>
    <row r="28" spans="3:21">
      <c r="C28" s="191">
        <v>1018</v>
      </c>
      <c r="D28" s="190" t="s">
        <v>169</v>
      </c>
      <c r="E28" s="97">
        <f t="shared" si="2"/>
        <v>1</v>
      </c>
      <c r="F28" s="189">
        <v>1</v>
      </c>
      <c r="G28" s="189" t="s">
        <v>392</v>
      </c>
      <c r="H28" s="97" t="s">
        <v>730</v>
      </c>
      <c r="I28" s="97" t="s">
        <v>731</v>
      </c>
      <c r="J28" s="97" t="s">
        <v>732</v>
      </c>
      <c r="K28" s="97" t="s">
        <v>733</v>
      </c>
      <c r="L28" s="192" t="s">
        <v>169</v>
      </c>
      <c r="P28" s="97">
        <v>1023</v>
      </c>
      <c r="Q28" s="97" t="s">
        <v>174</v>
      </c>
      <c r="R28" s="97">
        <v>1</v>
      </c>
      <c r="S28" s="97">
        <v>5</v>
      </c>
      <c r="T28" s="97">
        <f t="shared" si="0"/>
        <v>6</v>
      </c>
      <c r="U28" s="97">
        <f t="shared" si="1"/>
        <v>0</v>
      </c>
    </row>
    <row r="29" spans="3:21">
      <c r="C29" s="191">
        <v>1019</v>
      </c>
      <c r="D29" s="190" t="s">
        <v>170</v>
      </c>
      <c r="E29" s="97">
        <f t="shared" si="2"/>
        <v>0</v>
      </c>
      <c r="F29" s="189">
        <v>1</v>
      </c>
      <c r="G29" s="189" t="s">
        <v>398</v>
      </c>
      <c r="H29" s="97" t="s">
        <v>734</v>
      </c>
      <c r="I29" s="97" t="s">
        <v>735</v>
      </c>
      <c r="J29" s="97" t="s">
        <v>736</v>
      </c>
      <c r="K29" s="97" t="s">
        <v>737</v>
      </c>
      <c r="L29" s="192" t="s">
        <v>170</v>
      </c>
      <c r="P29" s="97">
        <v>1024</v>
      </c>
      <c r="Q29" s="97" t="s">
        <v>175</v>
      </c>
      <c r="R29" s="97">
        <v>10</v>
      </c>
      <c r="S29" s="97">
        <v>10</v>
      </c>
      <c r="T29" s="97">
        <f t="shared" si="0"/>
        <v>20</v>
      </c>
      <c r="U29" s="97">
        <f t="shared" si="1"/>
        <v>1</v>
      </c>
    </row>
    <row r="30" spans="3:21">
      <c r="C30" s="191">
        <v>1020</v>
      </c>
      <c r="D30" s="190" t="s">
        <v>171</v>
      </c>
      <c r="E30" s="97">
        <f t="shared" si="2"/>
        <v>0</v>
      </c>
      <c r="F30" s="189" t="s">
        <v>665</v>
      </c>
      <c r="G30" s="189" t="s">
        <v>665</v>
      </c>
      <c r="H30" s="97" t="s">
        <v>665</v>
      </c>
      <c r="I30" s="97" t="s">
        <v>665</v>
      </c>
      <c r="J30" s="97" t="s">
        <v>665</v>
      </c>
      <c r="K30" s="97" t="s">
        <v>665</v>
      </c>
      <c r="L30" s="192" t="s">
        <v>665</v>
      </c>
      <c r="P30" s="97">
        <v>1025</v>
      </c>
      <c r="Q30" s="97" t="s">
        <v>176</v>
      </c>
      <c r="R30" s="97">
        <v>2</v>
      </c>
      <c r="S30" s="97">
        <v>3</v>
      </c>
      <c r="T30" s="97">
        <f t="shared" si="0"/>
        <v>5</v>
      </c>
      <c r="U30" s="97">
        <f t="shared" si="1"/>
        <v>0</v>
      </c>
    </row>
    <row r="31" spans="3:21">
      <c r="C31" s="191">
        <v>1021</v>
      </c>
      <c r="D31" s="190" t="s">
        <v>172</v>
      </c>
      <c r="E31" s="97">
        <f t="shared" si="2"/>
        <v>0</v>
      </c>
      <c r="F31" s="189">
        <v>1</v>
      </c>
      <c r="G31" s="189" t="s">
        <v>407</v>
      </c>
      <c r="H31" s="97" t="s">
        <v>738</v>
      </c>
      <c r="I31" s="97" t="s">
        <v>739</v>
      </c>
      <c r="J31" s="97" t="s">
        <v>740</v>
      </c>
      <c r="K31" s="97" t="s">
        <v>741</v>
      </c>
      <c r="L31" s="192" t="s">
        <v>172</v>
      </c>
      <c r="P31" s="97">
        <v>1026</v>
      </c>
      <c r="Q31" s="97" t="s">
        <v>643</v>
      </c>
      <c r="R31" s="97">
        <v>1</v>
      </c>
      <c r="S31" s="97">
        <v>5</v>
      </c>
      <c r="T31" s="97">
        <f t="shared" si="0"/>
        <v>6</v>
      </c>
      <c r="U31" s="97">
        <f t="shared" si="1"/>
        <v>0</v>
      </c>
    </row>
    <row r="32" spans="3:21">
      <c r="C32" s="191">
        <v>1022</v>
      </c>
      <c r="D32" s="190" t="s">
        <v>173</v>
      </c>
      <c r="E32" s="97">
        <f t="shared" si="2"/>
        <v>0</v>
      </c>
      <c r="F32" s="189">
        <v>1</v>
      </c>
      <c r="G32" s="189" t="s">
        <v>404</v>
      </c>
      <c r="H32" s="97" t="s">
        <v>742</v>
      </c>
      <c r="I32" s="97" t="s">
        <v>743</v>
      </c>
      <c r="J32" s="97" t="s">
        <v>744</v>
      </c>
      <c r="K32" s="97" t="s">
        <v>745</v>
      </c>
      <c r="L32" s="192" t="s">
        <v>173</v>
      </c>
      <c r="P32" s="97">
        <v>1027</v>
      </c>
      <c r="Q32" s="97" t="s">
        <v>644</v>
      </c>
      <c r="R32" s="97">
        <v>0</v>
      </c>
      <c r="S32" s="97">
        <v>1</v>
      </c>
      <c r="T32" s="97">
        <f t="shared" si="0"/>
        <v>1</v>
      </c>
      <c r="U32" s="97">
        <f t="shared" si="1"/>
        <v>0</v>
      </c>
    </row>
    <row r="33" spans="3:21">
      <c r="C33" s="191">
        <v>1023</v>
      </c>
      <c r="D33" s="190" t="s">
        <v>174</v>
      </c>
      <c r="E33" s="97">
        <f t="shared" si="2"/>
        <v>0</v>
      </c>
      <c r="F33" s="189">
        <v>1</v>
      </c>
      <c r="G33" s="189" t="s">
        <v>410</v>
      </c>
      <c r="H33" s="97" t="s">
        <v>746</v>
      </c>
      <c r="I33" s="97" t="s">
        <v>747</v>
      </c>
      <c r="J33" s="97" t="s">
        <v>748</v>
      </c>
      <c r="K33" s="97" t="s">
        <v>749</v>
      </c>
      <c r="L33" s="192" t="s">
        <v>174</v>
      </c>
      <c r="P33" s="97">
        <v>1029</v>
      </c>
      <c r="Q33" s="97" t="s">
        <v>180</v>
      </c>
      <c r="R33" s="97">
        <v>2</v>
      </c>
      <c r="S33" s="97">
        <v>8</v>
      </c>
      <c r="T33" s="97">
        <f t="shared" si="0"/>
        <v>10</v>
      </c>
      <c r="U33" s="97">
        <f t="shared" si="1"/>
        <v>0</v>
      </c>
    </row>
    <row r="34" spans="3:21">
      <c r="C34" s="191">
        <v>1024</v>
      </c>
      <c r="D34" s="190" t="s">
        <v>175</v>
      </c>
      <c r="E34" s="97">
        <f t="shared" si="2"/>
        <v>1</v>
      </c>
      <c r="F34" s="189">
        <v>1</v>
      </c>
      <c r="G34" s="189" t="s">
        <v>494</v>
      </c>
      <c r="H34" s="97" t="s">
        <v>750</v>
      </c>
      <c r="I34" s="97" t="s">
        <v>751</v>
      </c>
      <c r="J34" s="97" t="s">
        <v>752</v>
      </c>
      <c r="K34" s="97" t="s">
        <v>753</v>
      </c>
      <c r="L34" s="192" t="s">
        <v>175</v>
      </c>
      <c r="P34" s="97">
        <v>1039</v>
      </c>
      <c r="Q34" s="97" t="s">
        <v>189</v>
      </c>
      <c r="R34" s="97">
        <v>0</v>
      </c>
      <c r="S34" s="97">
        <v>4</v>
      </c>
      <c r="T34" s="97">
        <f t="shared" si="0"/>
        <v>4</v>
      </c>
      <c r="U34" s="97">
        <f t="shared" si="1"/>
        <v>0</v>
      </c>
    </row>
    <row r="35" spans="3:21">
      <c r="C35" s="191">
        <v>1025</v>
      </c>
      <c r="D35" s="190" t="s">
        <v>176</v>
      </c>
      <c r="E35" s="97">
        <f t="shared" si="2"/>
        <v>0</v>
      </c>
      <c r="F35" s="189">
        <v>1</v>
      </c>
      <c r="G35" s="189" t="s">
        <v>506</v>
      </c>
      <c r="H35" s="97" t="s">
        <v>754</v>
      </c>
      <c r="I35" s="97" t="s">
        <v>755</v>
      </c>
      <c r="J35" s="97" t="s">
        <v>756</v>
      </c>
      <c r="K35" s="97" t="s">
        <v>757</v>
      </c>
      <c r="L35" s="192" t="s">
        <v>176</v>
      </c>
      <c r="P35" s="97">
        <v>1044</v>
      </c>
      <c r="Q35" s="97" t="s">
        <v>190</v>
      </c>
      <c r="R35" s="97">
        <v>5</v>
      </c>
      <c r="S35" s="97">
        <v>7</v>
      </c>
      <c r="T35" s="97">
        <f t="shared" si="0"/>
        <v>12</v>
      </c>
      <c r="U35" s="97">
        <f t="shared" si="1"/>
        <v>0</v>
      </c>
    </row>
    <row r="36" spans="3:21">
      <c r="C36" s="191">
        <v>1026</v>
      </c>
      <c r="D36" s="190" t="s">
        <v>177</v>
      </c>
      <c r="E36" s="97">
        <f t="shared" si="2"/>
        <v>0</v>
      </c>
      <c r="F36" s="189">
        <v>1</v>
      </c>
      <c r="G36" s="189" t="s">
        <v>509</v>
      </c>
      <c r="H36" s="97" t="s">
        <v>758</v>
      </c>
      <c r="I36" s="97" t="s">
        <v>759</v>
      </c>
      <c r="J36" s="97" t="s">
        <v>760</v>
      </c>
      <c r="K36" s="97" t="s">
        <v>761</v>
      </c>
      <c r="L36" s="192" t="s">
        <v>177</v>
      </c>
      <c r="P36" s="97">
        <v>1045</v>
      </c>
      <c r="Q36" s="97" t="s">
        <v>191</v>
      </c>
      <c r="R36" s="97">
        <v>5</v>
      </c>
      <c r="S36" s="97">
        <v>7</v>
      </c>
      <c r="T36" s="97">
        <f t="shared" si="0"/>
        <v>12</v>
      </c>
      <c r="U36" s="97">
        <f t="shared" si="1"/>
        <v>0</v>
      </c>
    </row>
    <row r="37" spans="3:21">
      <c r="C37" s="191">
        <v>1027</v>
      </c>
      <c r="D37" s="190" t="s">
        <v>178</v>
      </c>
      <c r="E37" s="97">
        <f t="shared" si="2"/>
        <v>0</v>
      </c>
      <c r="F37" s="189">
        <v>1</v>
      </c>
      <c r="G37" s="189" t="s">
        <v>485</v>
      </c>
      <c r="H37" s="97" t="s">
        <v>762</v>
      </c>
      <c r="I37" s="97" t="s">
        <v>763</v>
      </c>
      <c r="J37" s="97" t="s">
        <v>764</v>
      </c>
      <c r="K37" s="97" t="s">
        <v>765</v>
      </c>
      <c r="L37" s="192" t="s">
        <v>178</v>
      </c>
      <c r="P37" s="97">
        <v>1050</v>
      </c>
      <c r="Q37" s="97" t="s">
        <v>195</v>
      </c>
      <c r="R37" s="97">
        <v>0</v>
      </c>
      <c r="S37" s="97">
        <v>1</v>
      </c>
      <c r="T37" s="97">
        <f t="shared" si="0"/>
        <v>1</v>
      </c>
      <c r="U37" s="97">
        <f t="shared" si="1"/>
        <v>0</v>
      </c>
    </row>
    <row r="38" spans="3:21">
      <c r="C38" s="191">
        <v>1028</v>
      </c>
      <c r="D38" s="190" t="s">
        <v>179</v>
      </c>
      <c r="E38" s="97">
        <f t="shared" si="2"/>
        <v>0</v>
      </c>
      <c r="F38" s="189" t="s">
        <v>665</v>
      </c>
      <c r="G38" s="189" t="s">
        <v>665</v>
      </c>
      <c r="H38" s="97" t="s">
        <v>665</v>
      </c>
      <c r="I38" s="97" t="s">
        <v>665</v>
      </c>
      <c r="J38" s="97" t="s">
        <v>665</v>
      </c>
      <c r="K38" s="97" t="s">
        <v>665</v>
      </c>
      <c r="L38" s="192" t="s">
        <v>665</v>
      </c>
      <c r="P38" s="97">
        <v>1057</v>
      </c>
      <c r="Q38" s="97" t="s">
        <v>645</v>
      </c>
      <c r="R38" s="97">
        <v>4</v>
      </c>
      <c r="S38" s="97">
        <v>8</v>
      </c>
      <c r="T38" s="97">
        <f t="shared" si="0"/>
        <v>12</v>
      </c>
      <c r="U38" s="97">
        <f t="shared" si="1"/>
        <v>0</v>
      </c>
    </row>
    <row r="39" spans="3:21">
      <c r="C39" s="191">
        <v>1029</v>
      </c>
      <c r="D39" s="190" t="s">
        <v>180</v>
      </c>
      <c r="E39" s="97">
        <f t="shared" si="2"/>
        <v>0</v>
      </c>
      <c r="F39" s="189">
        <v>1</v>
      </c>
      <c r="G39" s="189" t="s">
        <v>488</v>
      </c>
      <c r="H39" s="97" t="s">
        <v>766</v>
      </c>
      <c r="I39" s="97" t="s">
        <v>767</v>
      </c>
      <c r="J39" s="97" t="s">
        <v>768</v>
      </c>
      <c r="K39" s="97" t="s">
        <v>769</v>
      </c>
      <c r="L39" s="192" t="s">
        <v>180</v>
      </c>
      <c r="P39" s="97">
        <v>1101</v>
      </c>
      <c r="Q39" s="97" t="s">
        <v>201</v>
      </c>
      <c r="R39" s="97">
        <v>5</v>
      </c>
      <c r="S39" s="97">
        <v>10</v>
      </c>
      <c r="T39" s="97">
        <f t="shared" si="0"/>
        <v>15</v>
      </c>
      <c r="U39" s="97">
        <f t="shared" si="1"/>
        <v>1</v>
      </c>
    </row>
    <row r="40" spans="3:21">
      <c r="C40" s="191">
        <v>1030</v>
      </c>
      <c r="D40" s="190" t="s">
        <v>181</v>
      </c>
      <c r="E40" s="97">
        <f t="shared" si="2"/>
        <v>0</v>
      </c>
      <c r="F40" s="189">
        <v>1</v>
      </c>
      <c r="G40" s="189" t="s">
        <v>1213</v>
      </c>
      <c r="H40" s="97" t="s">
        <v>770</v>
      </c>
      <c r="I40" s="97" t="s">
        <v>771</v>
      </c>
      <c r="J40" s="97" t="s">
        <v>772</v>
      </c>
      <c r="K40" s="97" t="s">
        <v>773</v>
      </c>
      <c r="L40" s="192" t="s">
        <v>181</v>
      </c>
      <c r="P40" s="97">
        <v>1103</v>
      </c>
      <c r="Q40" s="97" t="s">
        <v>203</v>
      </c>
      <c r="R40" s="97">
        <v>0</v>
      </c>
      <c r="S40" s="97">
        <v>1</v>
      </c>
      <c r="T40" s="97">
        <f t="shared" si="0"/>
        <v>1</v>
      </c>
      <c r="U40" s="97">
        <f t="shared" si="1"/>
        <v>0</v>
      </c>
    </row>
    <row r="41" spans="3:21">
      <c r="C41" s="191">
        <v>1031</v>
      </c>
      <c r="D41" s="190" t="s">
        <v>182</v>
      </c>
      <c r="E41" s="97">
        <f t="shared" si="2"/>
        <v>0</v>
      </c>
      <c r="F41" s="189" t="s">
        <v>665</v>
      </c>
      <c r="G41" s="189" t="s">
        <v>665</v>
      </c>
      <c r="H41" s="97" t="s">
        <v>665</v>
      </c>
      <c r="I41" s="97" t="s">
        <v>665</v>
      </c>
      <c r="J41" s="97" t="s">
        <v>665</v>
      </c>
      <c r="K41" s="97" t="s">
        <v>665</v>
      </c>
      <c r="L41" s="192" t="s">
        <v>665</v>
      </c>
      <c r="P41" s="97">
        <v>1106</v>
      </c>
      <c r="Q41" s="97" t="s">
        <v>206</v>
      </c>
      <c r="R41" s="97">
        <v>2</v>
      </c>
      <c r="S41" s="97">
        <v>0</v>
      </c>
      <c r="T41" s="97">
        <f t="shared" si="0"/>
        <v>2</v>
      </c>
      <c r="U41" s="97">
        <f t="shared" si="1"/>
        <v>0</v>
      </c>
    </row>
    <row r="42" spans="3:21">
      <c r="C42" s="191">
        <v>1032</v>
      </c>
      <c r="D42" s="190" t="s">
        <v>183</v>
      </c>
      <c r="E42" s="97">
        <f t="shared" si="2"/>
        <v>0</v>
      </c>
      <c r="F42" s="189" t="s">
        <v>665</v>
      </c>
      <c r="G42" s="189" t="s">
        <v>665</v>
      </c>
      <c r="H42" s="97" t="s">
        <v>665</v>
      </c>
      <c r="I42" s="97" t="s">
        <v>665</v>
      </c>
      <c r="J42" s="97" t="s">
        <v>665</v>
      </c>
      <c r="K42" s="97" t="s">
        <v>665</v>
      </c>
      <c r="L42" s="192" t="s">
        <v>665</v>
      </c>
      <c r="P42" s="97">
        <v>1107</v>
      </c>
      <c r="Q42" s="97" t="s">
        <v>207</v>
      </c>
      <c r="R42" s="97">
        <v>4</v>
      </c>
      <c r="S42" s="97">
        <v>3</v>
      </c>
      <c r="T42" s="97">
        <f t="shared" si="0"/>
        <v>7</v>
      </c>
      <c r="U42" s="97">
        <f t="shared" si="1"/>
        <v>0</v>
      </c>
    </row>
    <row r="43" spans="3:21">
      <c r="C43" s="191">
        <v>1033</v>
      </c>
      <c r="D43" s="190" t="s">
        <v>184</v>
      </c>
      <c r="E43" s="97">
        <f t="shared" si="2"/>
        <v>0</v>
      </c>
      <c r="F43" s="189" t="s">
        <v>665</v>
      </c>
      <c r="G43" s="189" t="s">
        <v>665</v>
      </c>
      <c r="H43" s="97" t="s">
        <v>665</v>
      </c>
      <c r="I43" s="97" t="s">
        <v>665</v>
      </c>
      <c r="J43" s="97" t="s">
        <v>665</v>
      </c>
      <c r="K43" s="97" t="s">
        <v>665</v>
      </c>
      <c r="L43" s="192" t="s">
        <v>665</v>
      </c>
      <c r="P43" s="97">
        <v>1114</v>
      </c>
      <c r="Q43" s="97" t="s">
        <v>646</v>
      </c>
      <c r="R43" s="97">
        <v>9</v>
      </c>
      <c r="S43" s="97">
        <v>6</v>
      </c>
      <c r="T43" s="97">
        <f t="shared" ref="T43:T74" si="3">R43+S43</f>
        <v>15</v>
      </c>
      <c r="U43" s="97">
        <f t="shared" ref="U43:U74" si="4">IF(T43&gt;=15,1,0)</f>
        <v>1</v>
      </c>
    </row>
    <row r="44" spans="3:21">
      <c r="C44" s="191">
        <v>1034</v>
      </c>
      <c r="D44" s="190" t="s">
        <v>185</v>
      </c>
      <c r="E44" s="97">
        <f t="shared" si="2"/>
        <v>0</v>
      </c>
      <c r="F44" s="189" t="s">
        <v>665</v>
      </c>
      <c r="G44" s="189" t="s">
        <v>665</v>
      </c>
      <c r="H44" s="97" t="s">
        <v>665</v>
      </c>
      <c r="I44" s="97" t="s">
        <v>665</v>
      </c>
      <c r="J44" s="97" t="s">
        <v>665</v>
      </c>
      <c r="K44" s="97" t="s">
        <v>665</v>
      </c>
      <c r="L44" s="192" t="s">
        <v>665</v>
      </c>
      <c r="P44" s="97">
        <v>2001</v>
      </c>
      <c r="Q44" s="97" t="s">
        <v>217</v>
      </c>
      <c r="R44" s="97">
        <v>1</v>
      </c>
      <c r="S44" s="97">
        <v>2</v>
      </c>
      <c r="T44" s="97">
        <f t="shared" si="3"/>
        <v>3</v>
      </c>
      <c r="U44" s="97">
        <f t="shared" si="4"/>
        <v>0</v>
      </c>
    </row>
    <row r="45" spans="3:21">
      <c r="C45" s="191">
        <v>1035</v>
      </c>
      <c r="D45" s="190" t="s">
        <v>186</v>
      </c>
      <c r="E45" s="97">
        <f t="shared" si="2"/>
        <v>0</v>
      </c>
      <c r="F45" s="189" t="s">
        <v>665</v>
      </c>
      <c r="G45" s="189" t="s">
        <v>665</v>
      </c>
      <c r="H45" s="97" t="s">
        <v>665</v>
      </c>
      <c r="I45" s="97" t="s">
        <v>665</v>
      </c>
      <c r="J45" s="97" t="s">
        <v>665</v>
      </c>
      <c r="K45" s="97" t="s">
        <v>665</v>
      </c>
      <c r="L45" s="192" t="s">
        <v>665</v>
      </c>
      <c r="P45" s="97">
        <v>2002</v>
      </c>
      <c r="Q45" s="97" t="s">
        <v>218</v>
      </c>
      <c r="R45" s="97">
        <v>5</v>
      </c>
      <c r="S45" s="97">
        <v>4</v>
      </c>
      <c r="T45" s="97">
        <f t="shared" si="3"/>
        <v>9</v>
      </c>
      <c r="U45" s="97">
        <f t="shared" si="4"/>
        <v>0</v>
      </c>
    </row>
    <row r="46" spans="3:21">
      <c r="C46" s="191">
        <v>1036</v>
      </c>
      <c r="D46" s="190"/>
      <c r="E46" s="97">
        <f t="shared" si="2"/>
        <v>0</v>
      </c>
      <c r="F46" s="189" t="s">
        <v>665</v>
      </c>
      <c r="G46" s="189" t="s">
        <v>665</v>
      </c>
      <c r="H46" s="97" t="s">
        <v>665</v>
      </c>
      <c r="I46" s="97" t="s">
        <v>665</v>
      </c>
      <c r="J46" s="97" t="s">
        <v>665</v>
      </c>
      <c r="K46" s="97" t="s">
        <v>665</v>
      </c>
      <c r="L46" s="192" t="s">
        <v>665</v>
      </c>
      <c r="P46" s="97">
        <v>2003</v>
      </c>
      <c r="Q46" s="97" t="s">
        <v>219</v>
      </c>
      <c r="R46" s="97">
        <v>6</v>
      </c>
      <c r="S46" s="97">
        <v>5</v>
      </c>
      <c r="T46" s="97">
        <f t="shared" si="3"/>
        <v>11</v>
      </c>
      <c r="U46" s="97">
        <f t="shared" si="4"/>
        <v>0</v>
      </c>
    </row>
    <row r="47" spans="3:21">
      <c r="C47" s="191">
        <v>1037</v>
      </c>
      <c r="D47" s="190" t="s">
        <v>187</v>
      </c>
      <c r="E47" s="97">
        <f t="shared" si="2"/>
        <v>0</v>
      </c>
      <c r="F47" s="189" t="s">
        <v>665</v>
      </c>
      <c r="G47" s="189" t="s">
        <v>665</v>
      </c>
      <c r="H47" s="97" t="s">
        <v>665</v>
      </c>
      <c r="I47" s="97" t="s">
        <v>665</v>
      </c>
      <c r="J47" s="97" t="s">
        <v>665</v>
      </c>
      <c r="K47" s="97" t="s">
        <v>665</v>
      </c>
      <c r="L47" s="192" t="s">
        <v>665</v>
      </c>
      <c r="P47" s="97">
        <v>2004</v>
      </c>
      <c r="Q47" s="97" t="s">
        <v>220</v>
      </c>
      <c r="R47" s="97">
        <v>4</v>
      </c>
      <c r="S47" s="97">
        <v>5</v>
      </c>
      <c r="T47" s="97">
        <f t="shared" si="3"/>
        <v>9</v>
      </c>
      <c r="U47" s="97">
        <f t="shared" si="4"/>
        <v>0</v>
      </c>
    </row>
    <row r="48" spans="3:21">
      <c r="C48" s="191">
        <v>1038</v>
      </c>
      <c r="D48" s="190" t="s">
        <v>188</v>
      </c>
      <c r="E48" s="97">
        <f t="shared" si="2"/>
        <v>0</v>
      </c>
      <c r="F48" s="189">
        <v>1</v>
      </c>
      <c r="G48" s="189" t="s">
        <v>422</v>
      </c>
      <c r="H48" s="97" t="s">
        <v>774</v>
      </c>
      <c r="I48" s="97" t="s">
        <v>775</v>
      </c>
      <c r="J48" s="97" t="s">
        <v>776</v>
      </c>
      <c r="K48" s="97" t="s">
        <v>777</v>
      </c>
      <c r="L48" s="192" t="s">
        <v>188</v>
      </c>
      <c r="P48" s="97">
        <v>2005</v>
      </c>
      <c r="Q48" s="97" t="s">
        <v>221</v>
      </c>
      <c r="R48" s="97">
        <v>5</v>
      </c>
      <c r="S48" s="97">
        <v>6</v>
      </c>
      <c r="T48" s="97">
        <f t="shared" si="3"/>
        <v>11</v>
      </c>
      <c r="U48" s="97">
        <f t="shared" si="4"/>
        <v>0</v>
      </c>
    </row>
    <row r="49" spans="3:21">
      <c r="C49" s="191">
        <v>1039</v>
      </c>
      <c r="D49" s="190" t="s">
        <v>189</v>
      </c>
      <c r="E49" s="97">
        <f t="shared" si="2"/>
        <v>0</v>
      </c>
      <c r="F49" s="189">
        <v>1</v>
      </c>
      <c r="G49" s="189" t="s">
        <v>431</v>
      </c>
      <c r="H49" s="97" t="s">
        <v>778</v>
      </c>
      <c r="I49" s="97" t="s">
        <v>779</v>
      </c>
      <c r="J49" s="97" t="s">
        <v>780</v>
      </c>
      <c r="K49" s="97" t="s">
        <v>781</v>
      </c>
      <c r="L49" s="192" t="s">
        <v>189</v>
      </c>
      <c r="P49" s="97">
        <v>2009</v>
      </c>
      <c r="Q49" s="97" t="s">
        <v>223</v>
      </c>
      <c r="R49" s="97">
        <v>0</v>
      </c>
      <c r="S49" s="97">
        <v>1</v>
      </c>
      <c r="T49" s="97">
        <f t="shared" si="3"/>
        <v>1</v>
      </c>
      <c r="U49" s="97">
        <f t="shared" si="4"/>
        <v>0</v>
      </c>
    </row>
    <row r="50" spans="3:21">
      <c r="C50" s="191">
        <v>1040</v>
      </c>
      <c r="D50" s="190"/>
      <c r="E50" s="97">
        <f t="shared" si="2"/>
        <v>0</v>
      </c>
      <c r="F50" s="189" t="s">
        <v>665</v>
      </c>
      <c r="G50" s="189" t="s">
        <v>665</v>
      </c>
      <c r="H50" s="97" t="s">
        <v>665</v>
      </c>
      <c r="I50" s="97" t="s">
        <v>665</v>
      </c>
      <c r="J50" s="97" t="s">
        <v>665</v>
      </c>
      <c r="K50" s="97" t="s">
        <v>665</v>
      </c>
      <c r="L50" s="192" t="s">
        <v>665</v>
      </c>
      <c r="P50" s="97">
        <v>2010</v>
      </c>
      <c r="Q50" s="97" t="s">
        <v>224</v>
      </c>
      <c r="R50" s="97">
        <v>1</v>
      </c>
      <c r="S50" s="97">
        <v>5</v>
      </c>
      <c r="T50" s="97">
        <f t="shared" si="3"/>
        <v>6</v>
      </c>
      <c r="U50" s="97">
        <f t="shared" si="4"/>
        <v>0</v>
      </c>
    </row>
    <row r="51" spans="3:21">
      <c r="C51" s="191">
        <v>1041</v>
      </c>
      <c r="D51" s="190"/>
      <c r="E51" s="97">
        <f t="shared" si="2"/>
        <v>0</v>
      </c>
      <c r="F51" s="189" t="s">
        <v>665</v>
      </c>
      <c r="G51" s="189" t="s">
        <v>665</v>
      </c>
      <c r="H51" s="97" t="s">
        <v>665</v>
      </c>
      <c r="I51" s="97" t="s">
        <v>665</v>
      </c>
      <c r="J51" s="97" t="s">
        <v>665</v>
      </c>
      <c r="K51" s="97" t="s">
        <v>665</v>
      </c>
      <c r="L51" s="192" t="s">
        <v>665</v>
      </c>
      <c r="P51" s="97">
        <v>2011</v>
      </c>
      <c r="Q51" s="97" t="s">
        <v>225</v>
      </c>
      <c r="R51" s="97">
        <v>4</v>
      </c>
      <c r="S51" s="97">
        <v>2</v>
      </c>
      <c r="T51" s="97">
        <f t="shared" si="3"/>
        <v>6</v>
      </c>
      <c r="U51" s="97">
        <f t="shared" si="4"/>
        <v>0</v>
      </c>
    </row>
    <row r="52" spans="3:21">
      <c r="C52" s="191">
        <v>1042</v>
      </c>
      <c r="D52" s="190"/>
      <c r="E52" s="97">
        <f t="shared" si="2"/>
        <v>0</v>
      </c>
      <c r="F52" s="189" t="s">
        <v>665</v>
      </c>
      <c r="G52" s="189" t="s">
        <v>665</v>
      </c>
      <c r="H52" s="97" t="s">
        <v>665</v>
      </c>
      <c r="I52" s="97" t="s">
        <v>665</v>
      </c>
      <c r="J52" s="97" t="s">
        <v>665</v>
      </c>
      <c r="K52" s="97" t="s">
        <v>665</v>
      </c>
      <c r="L52" s="192" t="s">
        <v>665</v>
      </c>
      <c r="P52" s="97">
        <v>2012</v>
      </c>
      <c r="Q52" s="97" t="s">
        <v>226</v>
      </c>
      <c r="R52" s="97">
        <v>4</v>
      </c>
      <c r="S52" s="97">
        <v>2</v>
      </c>
      <c r="T52" s="97">
        <f t="shared" si="3"/>
        <v>6</v>
      </c>
      <c r="U52" s="97">
        <f t="shared" si="4"/>
        <v>0</v>
      </c>
    </row>
    <row r="53" spans="3:21">
      <c r="C53" s="191">
        <v>1043</v>
      </c>
      <c r="D53" s="190"/>
      <c r="E53" s="97">
        <f t="shared" si="2"/>
        <v>0</v>
      </c>
      <c r="F53" s="189" t="s">
        <v>665</v>
      </c>
      <c r="G53" s="189" t="s">
        <v>665</v>
      </c>
      <c r="H53" s="97" t="s">
        <v>665</v>
      </c>
      <c r="I53" s="97" t="s">
        <v>665</v>
      </c>
      <c r="J53" s="97" t="s">
        <v>665</v>
      </c>
      <c r="K53" s="97" t="s">
        <v>665</v>
      </c>
      <c r="L53" s="192" t="s">
        <v>665</v>
      </c>
      <c r="P53" s="97">
        <v>2013</v>
      </c>
      <c r="Q53" s="97" t="s">
        <v>227</v>
      </c>
      <c r="R53" s="97">
        <v>2</v>
      </c>
      <c r="S53" s="97">
        <v>3</v>
      </c>
      <c r="T53" s="97">
        <f t="shared" si="3"/>
        <v>5</v>
      </c>
      <c r="U53" s="97">
        <f t="shared" si="4"/>
        <v>0</v>
      </c>
    </row>
    <row r="54" spans="3:21">
      <c r="C54" s="191">
        <v>1044</v>
      </c>
      <c r="D54" s="190" t="s">
        <v>190</v>
      </c>
      <c r="E54" s="97">
        <f t="shared" si="2"/>
        <v>0</v>
      </c>
      <c r="F54" s="189">
        <v>1</v>
      </c>
      <c r="G54" s="189" t="s">
        <v>437</v>
      </c>
      <c r="H54" s="97" t="s">
        <v>782</v>
      </c>
      <c r="I54" s="97" t="s">
        <v>783</v>
      </c>
      <c r="J54" s="97" t="s">
        <v>784</v>
      </c>
      <c r="K54" s="97" t="s">
        <v>785</v>
      </c>
      <c r="L54" s="192" t="s">
        <v>190</v>
      </c>
      <c r="P54" s="97">
        <v>2014</v>
      </c>
      <c r="Q54" s="97" t="s">
        <v>228</v>
      </c>
      <c r="R54" s="97">
        <v>0</v>
      </c>
      <c r="S54" s="97">
        <v>4</v>
      </c>
      <c r="T54" s="97">
        <f t="shared" si="3"/>
        <v>4</v>
      </c>
      <c r="U54" s="97">
        <f t="shared" si="4"/>
        <v>0</v>
      </c>
    </row>
    <row r="55" spans="3:21">
      <c r="C55" s="191">
        <v>1045</v>
      </c>
      <c r="D55" s="190" t="s">
        <v>191</v>
      </c>
      <c r="E55" s="97">
        <f t="shared" si="2"/>
        <v>0</v>
      </c>
      <c r="F55" s="189">
        <v>1</v>
      </c>
      <c r="G55" s="189" t="s">
        <v>440</v>
      </c>
      <c r="H55" s="97" t="s">
        <v>786</v>
      </c>
      <c r="I55" s="97" t="s">
        <v>787</v>
      </c>
      <c r="J55" s="97" t="s">
        <v>788</v>
      </c>
      <c r="K55" s="97" t="s">
        <v>789</v>
      </c>
      <c r="L55" s="192" t="s">
        <v>191</v>
      </c>
      <c r="P55" s="97">
        <v>2015</v>
      </c>
      <c r="Q55" s="97" t="s">
        <v>229</v>
      </c>
      <c r="R55" s="97">
        <v>1</v>
      </c>
      <c r="S55" s="97">
        <v>8</v>
      </c>
      <c r="T55" s="97">
        <f t="shared" si="3"/>
        <v>9</v>
      </c>
      <c r="U55" s="97">
        <f t="shared" si="4"/>
        <v>0</v>
      </c>
    </row>
    <row r="56" spans="3:21">
      <c r="C56" s="191">
        <v>1046</v>
      </c>
      <c r="D56" s="190"/>
      <c r="E56" s="97">
        <f t="shared" si="2"/>
        <v>0</v>
      </c>
      <c r="F56" s="189" t="s">
        <v>665</v>
      </c>
      <c r="G56" s="189" t="s">
        <v>665</v>
      </c>
      <c r="H56" s="97" t="s">
        <v>665</v>
      </c>
      <c r="I56" s="97" t="s">
        <v>665</v>
      </c>
      <c r="J56" s="97" t="s">
        <v>665</v>
      </c>
      <c r="K56" s="97" t="s">
        <v>665</v>
      </c>
      <c r="L56" s="192" t="s">
        <v>665</v>
      </c>
      <c r="P56" s="97">
        <v>2016</v>
      </c>
      <c r="Q56" s="97" t="s">
        <v>230</v>
      </c>
      <c r="R56" s="97">
        <v>0</v>
      </c>
      <c r="S56" s="97">
        <v>2</v>
      </c>
      <c r="T56" s="97">
        <f t="shared" si="3"/>
        <v>2</v>
      </c>
      <c r="U56" s="97">
        <f t="shared" si="4"/>
        <v>0</v>
      </c>
    </row>
    <row r="57" spans="3:21">
      <c r="C57" s="191">
        <v>1047</v>
      </c>
      <c r="D57" s="190" t="s">
        <v>192</v>
      </c>
      <c r="E57" s="97">
        <f t="shared" si="2"/>
        <v>0</v>
      </c>
      <c r="F57" s="189">
        <v>1</v>
      </c>
      <c r="G57" s="189" t="s">
        <v>443</v>
      </c>
      <c r="H57" s="97" t="s">
        <v>790</v>
      </c>
      <c r="I57" s="97" t="s">
        <v>791</v>
      </c>
      <c r="J57" s="97" t="s">
        <v>792</v>
      </c>
      <c r="K57" s="97" t="s">
        <v>793</v>
      </c>
      <c r="L57" s="192" t="s">
        <v>192</v>
      </c>
      <c r="P57" s="97">
        <v>2017</v>
      </c>
      <c r="Q57" s="97" t="s">
        <v>231</v>
      </c>
      <c r="R57" s="97">
        <v>2</v>
      </c>
      <c r="S57" s="97">
        <v>3</v>
      </c>
      <c r="T57" s="97">
        <f t="shared" si="3"/>
        <v>5</v>
      </c>
      <c r="U57" s="97">
        <f t="shared" si="4"/>
        <v>0</v>
      </c>
    </row>
    <row r="58" spans="3:21">
      <c r="C58" s="191">
        <v>1048</v>
      </c>
      <c r="D58" s="190" t="s">
        <v>193</v>
      </c>
      <c r="E58" s="97">
        <f t="shared" si="2"/>
        <v>0</v>
      </c>
      <c r="F58" s="189" t="s">
        <v>665</v>
      </c>
      <c r="G58" s="189" t="s">
        <v>665</v>
      </c>
      <c r="H58" s="97" t="s">
        <v>665</v>
      </c>
      <c r="I58" s="97" t="s">
        <v>665</v>
      </c>
      <c r="J58" s="97" t="s">
        <v>665</v>
      </c>
      <c r="K58" s="97" t="s">
        <v>665</v>
      </c>
      <c r="L58" s="192" t="s">
        <v>665</v>
      </c>
      <c r="P58" s="97">
        <v>2020</v>
      </c>
      <c r="Q58" s="97" t="s">
        <v>234</v>
      </c>
      <c r="R58" s="97">
        <v>1</v>
      </c>
      <c r="S58" s="97">
        <v>10</v>
      </c>
      <c r="T58" s="97">
        <f t="shared" si="3"/>
        <v>11</v>
      </c>
      <c r="U58" s="97">
        <f t="shared" si="4"/>
        <v>0</v>
      </c>
    </row>
    <row r="59" spans="3:21">
      <c r="C59" s="191">
        <v>1049</v>
      </c>
      <c r="D59" s="190" t="s">
        <v>194</v>
      </c>
      <c r="E59" s="97">
        <f t="shared" si="2"/>
        <v>0</v>
      </c>
      <c r="F59" s="189" t="s">
        <v>665</v>
      </c>
      <c r="G59" s="189" t="s">
        <v>665</v>
      </c>
      <c r="H59" s="97" t="s">
        <v>665</v>
      </c>
      <c r="I59" s="97" t="s">
        <v>665</v>
      </c>
      <c r="J59" s="97" t="s">
        <v>665</v>
      </c>
      <c r="K59" s="97" t="s">
        <v>665</v>
      </c>
      <c r="L59" s="192" t="s">
        <v>665</v>
      </c>
      <c r="P59" s="97">
        <v>2026</v>
      </c>
      <c r="Q59" s="97" t="s">
        <v>240</v>
      </c>
      <c r="R59" s="97">
        <v>5</v>
      </c>
      <c r="S59" s="97">
        <v>6</v>
      </c>
      <c r="T59" s="97">
        <f t="shared" si="3"/>
        <v>11</v>
      </c>
      <c r="U59" s="97">
        <f t="shared" si="4"/>
        <v>0</v>
      </c>
    </row>
    <row r="60" spans="3:21">
      <c r="C60" s="191">
        <v>1050</v>
      </c>
      <c r="D60" s="190" t="s">
        <v>195</v>
      </c>
      <c r="E60" s="97">
        <f t="shared" si="2"/>
        <v>0</v>
      </c>
      <c r="F60" s="189">
        <v>1</v>
      </c>
      <c r="G60" s="189" t="s">
        <v>571</v>
      </c>
      <c r="H60" s="97" t="s">
        <v>794</v>
      </c>
      <c r="I60" s="97" t="s">
        <v>795</v>
      </c>
      <c r="J60" s="97" t="s">
        <v>796</v>
      </c>
      <c r="K60" s="97" t="s">
        <v>797</v>
      </c>
      <c r="L60" s="192" t="s">
        <v>195</v>
      </c>
      <c r="P60" s="97">
        <v>2028</v>
      </c>
      <c r="Q60" s="97" t="s">
        <v>647</v>
      </c>
      <c r="R60" s="97">
        <v>4</v>
      </c>
      <c r="S60" s="97">
        <v>9</v>
      </c>
      <c r="T60" s="97">
        <f t="shared" si="3"/>
        <v>13</v>
      </c>
      <c r="U60" s="97">
        <f t="shared" si="4"/>
        <v>0</v>
      </c>
    </row>
    <row r="61" spans="3:21">
      <c r="C61" s="191">
        <v>1051</v>
      </c>
      <c r="D61" s="190" t="s">
        <v>196</v>
      </c>
      <c r="E61" s="97">
        <f t="shared" si="2"/>
        <v>0</v>
      </c>
      <c r="F61" s="189" t="s">
        <v>665</v>
      </c>
      <c r="G61" s="189" t="s">
        <v>665</v>
      </c>
      <c r="H61" s="97" t="s">
        <v>665</v>
      </c>
      <c r="I61" s="97" t="s">
        <v>665</v>
      </c>
      <c r="J61" s="97" t="s">
        <v>665</v>
      </c>
      <c r="K61" s="97" t="s">
        <v>665</v>
      </c>
      <c r="L61" s="192" t="s">
        <v>665</v>
      </c>
      <c r="P61" s="97">
        <v>2039</v>
      </c>
      <c r="Q61" s="97" t="s">
        <v>648</v>
      </c>
      <c r="R61" s="97">
        <v>1</v>
      </c>
      <c r="S61" s="97">
        <v>4</v>
      </c>
      <c r="T61" s="97">
        <f t="shared" si="3"/>
        <v>5</v>
      </c>
      <c r="U61" s="97">
        <f t="shared" si="4"/>
        <v>0</v>
      </c>
    </row>
    <row r="62" spans="3:21">
      <c r="C62" s="191">
        <v>1052</v>
      </c>
      <c r="D62" s="190"/>
      <c r="E62" s="97">
        <f t="shared" si="2"/>
        <v>0</v>
      </c>
      <c r="F62" s="189" t="s">
        <v>665</v>
      </c>
      <c r="G62" s="189" t="s">
        <v>665</v>
      </c>
      <c r="H62" s="97" t="s">
        <v>665</v>
      </c>
      <c r="I62" s="97" t="s">
        <v>665</v>
      </c>
      <c r="J62" s="97" t="s">
        <v>665</v>
      </c>
      <c r="K62" s="97" t="s">
        <v>665</v>
      </c>
      <c r="L62" s="192" t="s">
        <v>665</v>
      </c>
      <c r="P62" s="97">
        <v>2040</v>
      </c>
      <c r="Q62" s="97" t="s">
        <v>649</v>
      </c>
      <c r="R62" s="97">
        <v>1</v>
      </c>
      <c r="S62" s="97">
        <v>2</v>
      </c>
      <c r="T62" s="97">
        <f t="shared" si="3"/>
        <v>3</v>
      </c>
      <c r="U62" s="97">
        <f t="shared" si="4"/>
        <v>0</v>
      </c>
    </row>
    <row r="63" spans="3:21">
      <c r="C63" s="191">
        <v>1053</v>
      </c>
      <c r="D63" s="190"/>
      <c r="E63" s="97">
        <f t="shared" si="2"/>
        <v>0</v>
      </c>
      <c r="F63" s="189" t="s">
        <v>665</v>
      </c>
      <c r="G63" s="189" t="s">
        <v>665</v>
      </c>
      <c r="H63" s="97" t="s">
        <v>665</v>
      </c>
      <c r="I63" s="97" t="s">
        <v>665</v>
      </c>
      <c r="J63" s="97" t="s">
        <v>665</v>
      </c>
      <c r="K63" s="97" t="s">
        <v>665</v>
      </c>
      <c r="L63" s="192" t="s">
        <v>665</v>
      </c>
      <c r="P63" s="97">
        <v>2045</v>
      </c>
      <c r="Q63" s="97" t="s">
        <v>650</v>
      </c>
      <c r="R63" s="97">
        <v>1</v>
      </c>
      <c r="S63" s="97">
        <v>2</v>
      </c>
      <c r="T63" s="97">
        <f t="shared" si="3"/>
        <v>3</v>
      </c>
      <c r="U63" s="97">
        <f t="shared" si="4"/>
        <v>0</v>
      </c>
    </row>
    <row r="64" spans="3:21">
      <c r="C64" s="191">
        <v>1054</v>
      </c>
      <c r="D64" s="190" t="s">
        <v>197</v>
      </c>
      <c r="E64" s="97">
        <f t="shared" si="2"/>
        <v>0</v>
      </c>
      <c r="F64" s="189" t="s">
        <v>665</v>
      </c>
      <c r="G64" s="189" t="s">
        <v>665</v>
      </c>
      <c r="H64" s="97" t="s">
        <v>665</v>
      </c>
      <c r="I64" s="97" t="s">
        <v>665</v>
      </c>
      <c r="J64" s="97" t="s">
        <v>665</v>
      </c>
      <c r="K64" s="97" t="s">
        <v>665</v>
      </c>
      <c r="L64" s="192" t="s">
        <v>665</v>
      </c>
      <c r="P64" s="97">
        <v>2046</v>
      </c>
      <c r="Q64" s="97" t="s">
        <v>651</v>
      </c>
      <c r="R64" s="97">
        <v>2</v>
      </c>
      <c r="S64" s="97">
        <v>6</v>
      </c>
      <c r="T64" s="97">
        <f t="shared" si="3"/>
        <v>8</v>
      </c>
      <c r="U64" s="97">
        <f t="shared" si="4"/>
        <v>0</v>
      </c>
    </row>
    <row r="65" spans="3:21">
      <c r="C65" s="191">
        <v>1055</v>
      </c>
      <c r="D65" s="190" t="s">
        <v>198</v>
      </c>
      <c r="E65" s="97">
        <f t="shared" si="2"/>
        <v>0</v>
      </c>
      <c r="F65" s="189" t="s">
        <v>665</v>
      </c>
      <c r="G65" s="189" t="s">
        <v>665</v>
      </c>
      <c r="H65" s="97" t="s">
        <v>665</v>
      </c>
      <c r="I65" s="97" t="s">
        <v>665</v>
      </c>
      <c r="J65" s="97" t="s">
        <v>665</v>
      </c>
      <c r="K65" s="97" t="s">
        <v>665</v>
      </c>
      <c r="L65" s="192" t="s">
        <v>665</v>
      </c>
      <c r="P65" s="97">
        <v>2103</v>
      </c>
      <c r="Q65" s="97" t="s">
        <v>257</v>
      </c>
      <c r="R65" s="97">
        <v>0</v>
      </c>
      <c r="S65" s="97">
        <v>0</v>
      </c>
      <c r="T65" s="97">
        <f t="shared" si="3"/>
        <v>0</v>
      </c>
      <c r="U65" s="97">
        <f t="shared" si="4"/>
        <v>0</v>
      </c>
    </row>
    <row r="66" spans="3:21">
      <c r="C66" s="191">
        <v>1056</v>
      </c>
      <c r="D66" s="190" t="s">
        <v>199</v>
      </c>
      <c r="E66" s="97">
        <f t="shared" si="2"/>
        <v>0</v>
      </c>
      <c r="F66" s="189" t="s">
        <v>665</v>
      </c>
      <c r="G66" s="189" t="s">
        <v>665</v>
      </c>
      <c r="H66" s="97" t="s">
        <v>665</v>
      </c>
      <c r="I66" s="97" t="s">
        <v>665</v>
      </c>
      <c r="J66" s="97" t="s">
        <v>665</v>
      </c>
      <c r="K66" s="97" t="s">
        <v>665</v>
      </c>
      <c r="L66" s="192" t="s">
        <v>665</v>
      </c>
      <c r="P66" s="97">
        <v>2106</v>
      </c>
      <c r="Q66" s="97" t="s">
        <v>260</v>
      </c>
      <c r="R66" s="97">
        <v>4</v>
      </c>
      <c r="S66" s="97">
        <v>3</v>
      </c>
      <c r="T66" s="97">
        <f t="shared" si="3"/>
        <v>7</v>
      </c>
      <c r="U66" s="97">
        <f t="shared" si="4"/>
        <v>0</v>
      </c>
    </row>
    <row r="67" spans="3:21">
      <c r="C67" s="191">
        <v>1057</v>
      </c>
      <c r="D67" s="190" t="s">
        <v>200</v>
      </c>
      <c r="E67" s="97">
        <f t="shared" si="2"/>
        <v>0</v>
      </c>
      <c r="F67" s="189">
        <v>1</v>
      </c>
      <c r="G67" s="189" t="s">
        <v>588</v>
      </c>
      <c r="H67" s="97" t="s">
        <v>722</v>
      </c>
      <c r="I67" s="97" t="s">
        <v>723</v>
      </c>
      <c r="J67" s="97" t="s">
        <v>724</v>
      </c>
      <c r="K67" s="97" t="s">
        <v>725</v>
      </c>
      <c r="L67" s="192" t="s">
        <v>645</v>
      </c>
      <c r="P67" s="97">
        <v>2107</v>
      </c>
      <c r="Q67" s="97" t="s">
        <v>261</v>
      </c>
      <c r="R67" s="97">
        <v>1</v>
      </c>
      <c r="S67" s="97">
        <v>7</v>
      </c>
      <c r="T67" s="97">
        <f t="shared" si="3"/>
        <v>8</v>
      </c>
      <c r="U67" s="97">
        <f t="shared" si="4"/>
        <v>0</v>
      </c>
    </row>
    <row r="68" spans="3:21">
      <c r="C68" s="191">
        <v>1101</v>
      </c>
      <c r="D68" s="190" t="s">
        <v>201</v>
      </c>
      <c r="E68" s="97">
        <f t="shared" si="2"/>
        <v>1</v>
      </c>
      <c r="F68" s="189">
        <v>1</v>
      </c>
      <c r="G68" s="189" t="s">
        <v>476</v>
      </c>
      <c r="H68" s="97" t="s">
        <v>798</v>
      </c>
      <c r="I68" s="97" t="s">
        <v>799</v>
      </c>
      <c r="J68" s="97" t="s">
        <v>800</v>
      </c>
      <c r="K68" s="97" t="s">
        <v>801</v>
      </c>
      <c r="L68" s="192" t="s">
        <v>1190</v>
      </c>
      <c r="P68" s="97">
        <v>2109</v>
      </c>
      <c r="Q68" s="97" t="s">
        <v>263</v>
      </c>
      <c r="R68" s="97">
        <v>2</v>
      </c>
      <c r="S68" s="97">
        <v>0</v>
      </c>
      <c r="T68" s="97">
        <f t="shared" si="3"/>
        <v>2</v>
      </c>
      <c r="U68" s="97">
        <f t="shared" si="4"/>
        <v>0</v>
      </c>
    </row>
    <row r="69" spans="3:21">
      <c r="C69" s="191">
        <v>1102</v>
      </c>
      <c r="D69" s="190" t="s">
        <v>202</v>
      </c>
      <c r="E69" s="97">
        <f t="shared" si="2"/>
        <v>0</v>
      </c>
      <c r="F69" s="189" t="s">
        <v>665</v>
      </c>
      <c r="G69" s="189" t="s">
        <v>665</v>
      </c>
      <c r="H69" s="97" t="s">
        <v>665</v>
      </c>
      <c r="I69" s="97" t="s">
        <v>665</v>
      </c>
      <c r="J69" s="97" t="s">
        <v>665</v>
      </c>
      <c r="K69" s="97" t="s">
        <v>665</v>
      </c>
      <c r="L69" s="192" t="s">
        <v>665</v>
      </c>
      <c r="P69" s="97">
        <v>2111</v>
      </c>
      <c r="Q69" s="97" t="s">
        <v>652</v>
      </c>
      <c r="R69" s="97">
        <v>0</v>
      </c>
      <c r="S69" s="97">
        <v>1</v>
      </c>
      <c r="T69" s="97">
        <f t="shared" si="3"/>
        <v>1</v>
      </c>
      <c r="U69" s="97">
        <f t="shared" si="4"/>
        <v>0</v>
      </c>
    </row>
    <row r="70" spans="3:21">
      <c r="C70" s="191">
        <v>1103</v>
      </c>
      <c r="D70" s="190" t="s">
        <v>203</v>
      </c>
      <c r="E70" s="97">
        <f t="shared" si="2"/>
        <v>0</v>
      </c>
      <c r="F70" s="189">
        <v>1</v>
      </c>
      <c r="G70" s="189" t="s">
        <v>470</v>
      </c>
      <c r="H70" s="97" t="s">
        <v>802</v>
      </c>
      <c r="I70" s="97" t="s">
        <v>803</v>
      </c>
      <c r="J70" s="97" t="s">
        <v>804</v>
      </c>
      <c r="K70" s="97" t="s">
        <v>805</v>
      </c>
      <c r="L70" s="192" t="s">
        <v>203</v>
      </c>
      <c r="P70" s="97">
        <v>2112</v>
      </c>
      <c r="Q70" s="97" t="s">
        <v>653</v>
      </c>
      <c r="R70" s="97">
        <v>1</v>
      </c>
      <c r="S70" s="97">
        <v>0</v>
      </c>
      <c r="T70" s="97">
        <f t="shared" si="3"/>
        <v>1</v>
      </c>
      <c r="U70" s="97">
        <f t="shared" si="4"/>
        <v>0</v>
      </c>
    </row>
    <row r="71" spans="3:21">
      <c r="C71" s="191">
        <v>1104</v>
      </c>
      <c r="D71" s="190" t="s">
        <v>204</v>
      </c>
      <c r="E71" s="97">
        <f t="shared" si="2"/>
        <v>0</v>
      </c>
      <c r="F71" s="189" t="s">
        <v>665</v>
      </c>
      <c r="G71" s="189" t="s">
        <v>665</v>
      </c>
      <c r="H71" s="97" t="s">
        <v>665</v>
      </c>
      <c r="I71" s="97" t="s">
        <v>665</v>
      </c>
      <c r="J71" s="97" t="s">
        <v>665</v>
      </c>
      <c r="K71" s="97" t="s">
        <v>665</v>
      </c>
      <c r="L71" s="192" t="s">
        <v>665</v>
      </c>
      <c r="P71" s="97">
        <v>2113</v>
      </c>
      <c r="Q71" s="97" t="s">
        <v>267</v>
      </c>
      <c r="R71" s="97">
        <v>0</v>
      </c>
      <c r="S71" s="97">
        <v>3</v>
      </c>
      <c r="T71" s="97">
        <f t="shared" si="3"/>
        <v>3</v>
      </c>
      <c r="U71" s="97">
        <f t="shared" si="4"/>
        <v>0</v>
      </c>
    </row>
    <row r="72" spans="3:21">
      <c r="C72" s="191">
        <v>1105</v>
      </c>
      <c r="D72" s="190" t="s">
        <v>205</v>
      </c>
      <c r="E72" s="97">
        <f t="shared" si="2"/>
        <v>0</v>
      </c>
      <c r="F72" s="189" t="s">
        <v>665</v>
      </c>
      <c r="G72" s="189" t="s">
        <v>665</v>
      </c>
      <c r="H72" s="97" t="s">
        <v>665</v>
      </c>
      <c r="I72" s="97" t="s">
        <v>665</v>
      </c>
      <c r="J72" s="97" t="s">
        <v>665</v>
      </c>
      <c r="K72" s="97" t="s">
        <v>665</v>
      </c>
      <c r="L72" s="192" t="s">
        <v>665</v>
      </c>
      <c r="P72" s="97">
        <v>2114</v>
      </c>
      <c r="Q72" s="97" t="s">
        <v>268</v>
      </c>
      <c r="R72" s="97">
        <v>2</v>
      </c>
      <c r="S72" s="97">
        <v>2</v>
      </c>
      <c r="T72" s="97">
        <f t="shared" si="3"/>
        <v>4</v>
      </c>
      <c r="U72" s="97">
        <f t="shared" si="4"/>
        <v>0</v>
      </c>
    </row>
    <row r="73" spans="3:21">
      <c r="C73" s="191">
        <v>1106</v>
      </c>
      <c r="D73" s="190" t="s">
        <v>206</v>
      </c>
      <c r="E73" s="97">
        <f t="shared" si="2"/>
        <v>0</v>
      </c>
      <c r="F73" s="189">
        <v>1</v>
      </c>
      <c r="G73" s="189" t="s">
        <v>524</v>
      </c>
      <c r="H73" s="97" t="s">
        <v>806</v>
      </c>
      <c r="I73" s="97" t="s">
        <v>807</v>
      </c>
      <c r="J73" s="97" t="s">
        <v>808</v>
      </c>
      <c r="K73" s="97" t="s">
        <v>809</v>
      </c>
      <c r="L73" s="192" t="s">
        <v>206</v>
      </c>
      <c r="P73" s="97">
        <v>2115</v>
      </c>
      <c r="Q73" s="97" t="s">
        <v>269</v>
      </c>
      <c r="R73" s="97">
        <v>4</v>
      </c>
      <c r="S73" s="97">
        <v>3</v>
      </c>
      <c r="T73" s="97">
        <f t="shared" si="3"/>
        <v>7</v>
      </c>
      <c r="U73" s="97">
        <f t="shared" si="4"/>
        <v>0</v>
      </c>
    </row>
    <row r="74" spans="3:21">
      <c r="C74" s="191">
        <v>1107</v>
      </c>
      <c r="D74" s="190" t="s">
        <v>207</v>
      </c>
      <c r="E74" s="97">
        <f t="shared" si="2"/>
        <v>0</v>
      </c>
      <c r="F74" s="189">
        <v>1</v>
      </c>
      <c r="G74" s="189" t="s">
        <v>464</v>
      </c>
      <c r="H74" s="97" t="s">
        <v>810</v>
      </c>
      <c r="I74" s="97" t="s">
        <v>811</v>
      </c>
      <c r="J74" s="97" t="s">
        <v>812</v>
      </c>
      <c r="K74" s="97" t="s">
        <v>813</v>
      </c>
      <c r="L74" s="192" t="s">
        <v>207</v>
      </c>
      <c r="P74" s="97">
        <v>2117</v>
      </c>
      <c r="Q74" s="97" t="s">
        <v>271</v>
      </c>
      <c r="R74" s="97">
        <v>0</v>
      </c>
      <c r="S74" s="97">
        <v>2</v>
      </c>
      <c r="T74" s="97">
        <f t="shared" si="3"/>
        <v>2</v>
      </c>
      <c r="U74" s="97">
        <f t="shared" si="4"/>
        <v>0</v>
      </c>
    </row>
    <row r="75" spans="3:21">
      <c r="C75" s="191">
        <v>1108</v>
      </c>
      <c r="D75" s="190" t="s">
        <v>208</v>
      </c>
      <c r="E75" s="97">
        <f t="shared" si="2"/>
        <v>0</v>
      </c>
      <c r="F75" s="189">
        <v>1</v>
      </c>
      <c r="G75" s="189" t="s">
        <v>473</v>
      </c>
      <c r="H75" s="97" t="s">
        <v>814</v>
      </c>
      <c r="I75" s="97" t="s">
        <v>815</v>
      </c>
      <c r="J75" s="97" t="s">
        <v>816</v>
      </c>
      <c r="K75" s="97" t="s">
        <v>817</v>
      </c>
      <c r="L75" s="192" t="s">
        <v>1191</v>
      </c>
      <c r="P75" s="97">
        <v>2123</v>
      </c>
      <c r="Q75" s="97" t="s">
        <v>277</v>
      </c>
      <c r="R75" s="97">
        <v>1</v>
      </c>
      <c r="S75" s="97">
        <v>7</v>
      </c>
      <c r="T75" s="97">
        <f t="shared" ref="T75:T106" si="5">R75+S75</f>
        <v>8</v>
      </c>
      <c r="U75" s="97">
        <f t="shared" ref="U75:U106" si="6">IF(T75&gt;=15,1,0)</f>
        <v>0</v>
      </c>
    </row>
    <row r="76" spans="3:21">
      <c r="C76" s="191">
        <v>1109</v>
      </c>
      <c r="D76" s="190" t="s">
        <v>209</v>
      </c>
      <c r="E76" s="97">
        <f t="shared" ref="E76:E139" si="7">IFERROR(INDEX($U$11:$U$135,MATCH($C76,$P$11:$P$135,0)),0)</f>
        <v>0</v>
      </c>
      <c r="F76" s="189" t="s">
        <v>665</v>
      </c>
      <c r="G76" s="189" t="s">
        <v>665</v>
      </c>
      <c r="H76" s="97" t="s">
        <v>665</v>
      </c>
      <c r="I76" s="97" t="s">
        <v>665</v>
      </c>
      <c r="J76" s="97" t="s">
        <v>665</v>
      </c>
      <c r="K76" s="97" t="s">
        <v>665</v>
      </c>
      <c r="L76" s="192" t="s">
        <v>665</v>
      </c>
      <c r="P76" s="97">
        <v>2125</v>
      </c>
      <c r="Q76" s="97" t="s">
        <v>279</v>
      </c>
      <c r="R76" s="97">
        <v>1</v>
      </c>
      <c r="S76" s="97">
        <v>6</v>
      </c>
      <c r="T76" s="97">
        <f t="shared" si="5"/>
        <v>7</v>
      </c>
      <c r="U76" s="97">
        <f t="shared" si="6"/>
        <v>0</v>
      </c>
    </row>
    <row r="77" spans="3:21">
      <c r="C77" s="191">
        <v>1110</v>
      </c>
      <c r="D77" s="190" t="s">
        <v>210</v>
      </c>
      <c r="E77" s="97">
        <f t="shared" si="7"/>
        <v>0</v>
      </c>
      <c r="F77" s="189">
        <v>1</v>
      </c>
      <c r="G77" s="189" t="s">
        <v>461</v>
      </c>
      <c r="H77" s="97" t="s">
        <v>818</v>
      </c>
      <c r="I77" s="97" t="s">
        <v>819</v>
      </c>
      <c r="J77" s="97" t="s">
        <v>820</v>
      </c>
      <c r="K77" s="97" t="s">
        <v>821</v>
      </c>
      <c r="L77" s="192" t="s">
        <v>210</v>
      </c>
      <c r="P77" s="97">
        <v>2126</v>
      </c>
      <c r="Q77" s="97" t="s">
        <v>280</v>
      </c>
      <c r="R77" s="97">
        <v>1</v>
      </c>
      <c r="S77" s="97">
        <v>2</v>
      </c>
      <c r="T77" s="97">
        <f t="shared" si="5"/>
        <v>3</v>
      </c>
      <c r="U77" s="97">
        <f t="shared" si="6"/>
        <v>0</v>
      </c>
    </row>
    <row r="78" spans="3:21">
      <c r="C78" s="191">
        <v>1111</v>
      </c>
      <c r="D78" s="190" t="s">
        <v>211</v>
      </c>
      <c r="E78" s="97">
        <f t="shared" si="7"/>
        <v>0</v>
      </c>
      <c r="F78" s="189" t="s">
        <v>665</v>
      </c>
      <c r="G78" s="189" t="s">
        <v>665</v>
      </c>
      <c r="H78" s="97" t="s">
        <v>665</v>
      </c>
      <c r="I78" s="97" t="s">
        <v>665</v>
      </c>
      <c r="J78" s="97" t="s">
        <v>665</v>
      </c>
      <c r="K78" s="97" t="s">
        <v>665</v>
      </c>
      <c r="L78" s="192" t="s">
        <v>665</v>
      </c>
      <c r="P78" s="97">
        <v>3001</v>
      </c>
      <c r="Q78" s="97" t="s">
        <v>282</v>
      </c>
      <c r="R78" s="97">
        <v>3</v>
      </c>
      <c r="S78" s="97">
        <v>6</v>
      </c>
      <c r="T78" s="97">
        <f t="shared" si="5"/>
        <v>9</v>
      </c>
      <c r="U78" s="97">
        <f t="shared" si="6"/>
        <v>0</v>
      </c>
    </row>
    <row r="79" spans="3:21">
      <c r="C79" s="191">
        <v>1112</v>
      </c>
      <c r="D79" s="190" t="s">
        <v>212</v>
      </c>
      <c r="E79" s="97">
        <f t="shared" si="7"/>
        <v>0</v>
      </c>
      <c r="F79" s="189" t="s">
        <v>665</v>
      </c>
      <c r="G79" s="189" t="s">
        <v>665</v>
      </c>
      <c r="H79" s="97" t="s">
        <v>665</v>
      </c>
      <c r="I79" s="97" t="s">
        <v>665</v>
      </c>
      <c r="J79" s="97" t="s">
        <v>665</v>
      </c>
      <c r="K79" s="97" t="s">
        <v>665</v>
      </c>
      <c r="L79" s="192" t="s">
        <v>665</v>
      </c>
      <c r="P79" s="97">
        <v>3002</v>
      </c>
      <c r="Q79" s="97" t="s">
        <v>283</v>
      </c>
      <c r="R79" s="97">
        <v>4</v>
      </c>
      <c r="S79" s="97">
        <v>7</v>
      </c>
      <c r="T79" s="97">
        <f t="shared" si="5"/>
        <v>11</v>
      </c>
      <c r="U79" s="97">
        <f t="shared" si="6"/>
        <v>0</v>
      </c>
    </row>
    <row r="80" spans="3:21">
      <c r="C80" s="191">
        <v>1113</v>
      </c>
      <c r="D80" s="190" t="s">
        <v>213</v>
      </c>
      <c r="E80" s="97">
        <f t="shared" si="7"/>
        <v>0</v>
      </c>
      <c r="F80" s="189" t="s">
        <v>665</v>
      </c>
      <c r="G80" s="189" t="s">
        <v>665</v>
      </c>
      <c r="H80" s="97" t="s">
        <v>665</v>
      </c>
      <c r="I80" s="97" t="s">
        <v>665</v>
      </c>
      <c r="J80" s="97" t="s">
        <v>665</v>
      </c>
      <c r="K80" s="97" t="s">
        <v>665</v>
      </c>
      <c r="L80" s="192" t="s">
        <v>665</v>
      </c>
      <c r="P80" s="97">
        <v>3003</v>
      </c>
      <c r="Q80" s="97" t="s">
        <v>284</v>
      </c>
      <c r="R80" s="97">
        <v>6</v>
      </c>
      <c r="S80" s="97">
        <v>2</v>
      </c>
      <c r="T80" s="97">
        <f t="shared" si="5"/>
        <v>8</v>
      </c>
      <c r="U80" s="97">
        <f t="shared" si="6"/>
        <v>0</v>
      </c>
    </row>
    <row r="81" spans="3:21">
      <c r="C81" s="191">
        <v>1114</v>
      </c>
      <c r="D81" s="190" t="s">
        <v>214</v>
      </c>
      <c r="E81" s="97">
        <f t="shared" si="7"/>
        <v>1</v>
      </c>
      <c r="F81" s="189">
        <v>1</v>
      </c>
      <c r="G81" s="189" t="s">
        <v>449</v>
      </c>
      <c r="H81" s="97" t="s">
        <v>822</v>
      </c>
      <c r="I81" s="97" t="s">
        <v>823</v>
      </c>
      <c r="J81" s="97" t="s">
        <v>824</v>
      </c>
      <c r="K81" s="97" t="s">
        <v>825</v>
      </c>
      <c r="L81" s="192" t="s">
        <v>1192</v>
      </c>
      <c r="P81" s="97">
        <v>3007</v>
      </c>
      <c r="Q81" s="97" t="s">
        <v>288</v>
      </c>
      <c r="R81" s="97">
        <v>4</v>
      </c>
      <c r="S81" s="97">
        <v>5</v>
      </c>
      <c r="T81" s="97">
        <f t="shared" si="5"/>
        <v>9</v>
      </c>
      <c r="U81" s="97">
        <f t="shared" si="6"/>
        <v>0</v>
      </c>
    </row>
    <row r="82" spans="3:21">
      <c r="C82" s="191">
        <v>1115</v>
      </c>
      <c r="D82" s="190" t="s">
        <v>215</v>
      </c>
      <c r="E82" s="97">
        <f t="shared" si="7"/>
        <v>0</v>
      </c>
      <c r="F82" s="189" t="s">
        <v>665</v>
      </c>
      <c r="G82" s="189" t="s">
        <v>665</v>
      </c>
      <c r="H82" s="97" t="s">
        <v>665</v>
      </c>
      <c r="I82" s="97" t="s">
        <v>665</v>
      </c>
      <c r="J82" s="97" t="s">
        <v>665</v>
      </c>
      <c r="K82" s="97" t="s">
        <v>665</v>
      </c>
      <c r="L82" s="192" t="s">
        <v>665</v>
      </c>
      <c r="P82" s="97">
        <v>3008</v>
      </c>
      <c r="Q82" s="97" t="s">
        <v>289</v>
      </c>
      <c r="R82" s="97">
        <v>4</v>
      </c>
      <c r="S82" s="97">
        <v>3</v>
      </c>
      <c r="T82" s="97">
        <f t="shared" si="5"/>
        <v>7</v>
      </c>
      <c r="U82" s="97">
        <f t="shared" si="6"/>
        <v>0</v>
      </c>
    </row>
    <row r="83" spans="3:21">
      <c r="C83" s="191">
        <v>1200</v>
      </c>
      <c r="D83" s="190" t="s">
        <v>216</v>
      </c>
      <c r="E83" s="97">
        <f t="shared" si="7"/>
        <v>0</v>
      </c>
      <c r="F83" s="189" t="s">
        <v>665</v>
      </c>
      <c r="G83" s="189" t="s">
        <v>665</v>
      </c>
      <c r="H83" s="97" t="s">
        <v>665</v>
      </c>
      <c r="I83" s="97" t="s">
        <v>665</v>
      </c>
      <c r="J83" s="97" t="s">
        <v>665</v>
      </c>
      <c r="K83" s="97" t="s">
        <v>665</v>
      </c>
      <c r="L83" s="192" t="s">
        <v>665</v>
      </c>
      <c r="P83" s="97">
        <v>3009</v>
      </c>
      <c r="Q83" s="97" t="s">
        <v>290</v>
      </c>
      <c r="R83" s="97">
        <v>3</v>
      </c>
      <c r="S83" s="97">
        <v>4</v>
      </c>
      <c r="T83" s="97">
        <f t="shared" si="5"/>
        <v>7</v>
      </c>
      <c r="U83" s="97">
        <f t="shared" si="6"/>
        <v>0</v>
      </c>
    </row>
    <row r="84" spans="3:21">
      <c r="C84" s="191">
        <v>2001</v>
      </c>
      <c r="D84" s="190" t="s">
        <v>217</v>
      </c>
      <c r="E84" s="97">
        <f t="shared" si="7"/>
        <v>0</v>
      </c>
      <c r="F84" s="189">
        <v>1</v>
      </c>
      <c r="G84" s="189" t="s">
        <v>394</v>
      </c>
      <c r="H84" s="97" t="s">
        <v>826</v>
      </c>
      <c r="I84" s="97" t="s">
        <v>827</v>
      </c>
      <c r="J84" s="97" t="s">
        <v>828</v>
      </c>
      <c r="K84" s="97" t="s">
        <v>829</v>
      </c>
      <c r="L84" s="192" t="s">
        <v>217</v>
      </c>
      <c r="P84" s="97">
        <v>3010</v>
      </c>
      <c r="Q84" s="97" t="s">
        <v>291</v>
      </c>
      <c r="R84" s="97">
        <v>4</v>
      </c>
      <c r="S84" s="97">
        <v>7</v>
      </c>
      <c r="T84" s="97">
        <f t="shared" si="5"/>
        <v>11</v>
      </c>
      <c r="U84" s="97">
        <f t="shared" si="6"/>
        <v>0</v>
      </c>
    </row>
    <row r="85" spans="3:21">
      <c r="C85" s="191">
        <v>2002</v>
      </c>
      <c r="D85" s="190" t="s">
        <v>218</v>
      </c>
      <c r="E85" s="97">
        <f t="shared" si="7"/>
        <v>0</v>
      </c>
      <c r="F85" s="189">
        <v>1</v>
      </c>
      <c r="G85" s="189" t="s">
        <v>391</v>
      </c>
      <c r="H85" s="97" t="s">
        <v>830</v>
      </c>
      <c r="I85" s="97" t="s">
        <v>831</v>
      </c>
      <c r="J85" s="97" t="s">
        <v>832</v>
      </c>
      <c r="K85" s="97" t="s">
        <v>833</v>
      </c>
      <c r="L85" s="192" t="s">
        <v>218</v>
      </c>
      <c r="P85" s="97">
        <v>3012</v>
      </c>
      <c r="Q85" s="97" t="s">
        <v>293</v>
      </c>
      <c r="R85" s="97">
        <v>4</v>
      </c>
      <c r="S85" s="97">
        <v>1</v>
      </c>
      <c r="T85" s="97">
        <f t="shared" si="5"/>
        <v>5</v>
      </c>
      <c r="U85" s="97">
        <f t="shared" si="6"/>
        <v>0</v>
      </c>
    </row>
    <row r="86" spans="3:21">
      <c r="C86" s="191">
        <v>2003</v>
      </c>
      <c r="D86" s="190" t="s">
        <v>219</v>
      </c>
      <c r="E86" s="97">
        <f t="shared" si="7"/>
        <v>0</v>
      </c>
      <c r="F86" s="189">
        <v>1</v>
      </c>
      <c r="G86" s="189" t="s">
        <v>388</v>
      </c>
      <c r="H86" s="97" t="s">
        <v>834</v>
      </c>
      <c r="I86" s="97" t="s">
        <v>835</v>
      </c>
      <c r="J86" s="97" t="s">
        <v>836</v>
      </c>
      <c r="K86" s="97" t="s">
        <v>837</v>
      </c>
      <c r="L86" s="192" t="s">
        <v>219</v>
      </c>
      <c r="P86" s="97">
        <v>3013</v>
      </c>
      <c r="Q86" s="97" t="s">
        <v>294</v>
      </c>
      <c r="R86" s="97">
        <v>0</v>
      </c>
      <c r="S86" s="97">
        <v>3</v>
      </c>
      <c r="T86" s="97">
        <f t="shared" si="5"/>
        <v>3</v>
      </c>
      <c r="U86" s="97">
        <f t="shared" si="6"/>
        <v>0</v>
      </c>
    </row>
    <row r="87" spans="3:21">
      <c r="C87" s="191">
        <v>2004</v>
      </c>
      <c r="D87" s="190" t="s">
        <v>220</v>
      </c>
      <c r="E87" s="97">
        <f t="shared" si="7"/>
        <v>0</v>
      </c>
      <c r="F87" s="189">
        <v>1</v>
      </c>
      <c r="G87" s="189" t="s">
        <v>400</v>
      </c>
      <c r="H87" s="97" t="s">
        <v>838</v>
      </c>
      <c r="I87" s="97" t="s">
        <v>839</v>
      </c>
      <c r="J87" s="97" t="s">
        <v>840</v>
      </c>
      <c r="K87" s="97" t="s">
        <v>841</v>
      </c>
      <c r="L87" s="192" t="s">
        <v>220</v>
      </c>
      <c r="P87" s="97">
        <v>3015</v>
      </c>
      <c r="Q87" s="97" t="s">
        <v>296</v>
      </c>
      <c r="R87" s="97">
        <v>10</v>
      </c>
      <c r="S87" s="97">
        <v>10</v>
      </c>
      <c r="T87" s="97">
        <f t="shared" si="5"/>
        <v>20</v>
      </c>
      <c r="U87" s="97">
        <f t="shared" si="6"/>
        <v>1</v>
      </c>
    </row>
    <row r="88" spans="3:21">
      <c r="C88" s="191">
        <v>2005</v>
      </c>
      <c r="D88" s="190" t="s">
        <v>221</v>
      </c>
      <c r="E88" s="97">
        <f t="shared" si="7"/>
        <v>0</v>
      </c>
      <c r="F88" s="189">
        <v>1</v>
      </c>
      <c r="G88" s="189" t="s">
        <v>397</v>
      </c>
      <c r="H88" s="97" t="s">
        <v>842</v>
      </c>
      <c r="I88" s="97" t="s">
        <v>843</v>
      </c>
      <c r="J88" s="97" t="s">
        <v>844</v>
      </c>
      <c r="K88" s="97" t="s">
        <v>845</v>
      </c>
      <c r="L88" s="192" t="s">
        <v>221</v>
      </c>
      <c r="P88" s="97">
        <v>3016</v>
      </c>
      <c r="Q88" s="97" t="s">
        <v>297</v>
      </c>
      <c r="R88" s="97">
        <v>0</v>
      </c>
      <c r="S88" s="97">
        <v>4</v>
      </c>
      <c r="T88" s="97">
        <f t="shared" si="5"/>
        <v>4</v>
      </c>
      <c r="U88" s="97">
        <f t="shared" si="6"/>
        <v>0</v>
      </c>
    </row>
    <row r="89" spans="3:21">
      <c r="C89" s="191">
        <v>2006</v>
      </c>
      <c r="D89" s="190"/>
      <c r="E89" s="97">
        <f t="shared" si="7"/>
        <v>0</v>
      </c>
      <c r="F89" s="189" t="s">
        <v>665</v>
      </c>
      <c r="G89" s="189" t="s">
        <v>665</v>
      </c>
      <c r="H89" s="97" t="s">
        <v>665</v>
      </c>
      <c r="I89" s="97" t="s">
        <v>665</v>
      </c>
      <c r="J89" s="97" t="s">
        <v>665</v>
      </c>
      <c r="K89" s="97" t="s">
        <v>665</v>
      </c>
      <c r="L89" s="192" t="s">
        <v>665</v>
      </c>
      <c r="P89" s="97">
        <v>3017</v>
      </c>
      <c r="Q89" s="97" t="s">
        <v>298</v>
      </c>
      <c r="R89" s="97">
        <v>2</v>
      </c>
      <c r="S89" s="97">
        <v>1</v>
      </c>
      <c r="T89" s="97">
        <f t="shared" si="5"/>
        <v>3</v>
      </c>
      <c r="U89" s="97">
        <f t="shared" si="6"/>
        <v>0</v>
      </c>
    </row>
    <row r="90" spans="3:21">
      <c r="C90" s="191">
        <v>2007</v>
      </c>
      <c r="D90" s="190"/>
      <c r="E90" s="97">
        <f t="shared" si="7"/>
        <v>0</v>
      </c>
      <c r="F90" s="189" t="s">
        <v>665</v>
      </c>
      <c r="G90" s="189" t="s">
        <v>665</v>
      </c>
      <c r="H90" s="97" t="s">
        <v>665</v>
      </c>
      <c r="I90" s="97" t="s">
        <v>665</v>
      </c>
      <c r="J90" s="97" t="s">
        <v>665</v>
      </c>
      <c r="K90" s="97" t="s">
        <v>665</v>
      </c>
      <c r="L90" s="192" t="s">
        <v>665</v>
      </c>
      <c r="P90" s="97">
        <v>3018</v>
      </c>
      <c r="Q90" s="97" t="s">
        <v>299</v>
      </c>
      <c r="R90" s="97">
        <v>1</v>
      </c>
      <c r="S90" s="97">
        <v>3</v>
      </c>
      <c r="T90" s="97">
        <f t="shared" si="5"/>
        <v>4</v>
      </c>
      <c r="U90" s="97">
        <f t="shared" si="6"/>
        <v>0</v>
      </c>
    </row>
    <row r="91" spans="3:21">
      <c r="C91" s="191">
        <v>2008</v>
      </c>
      <c r="D91" s="190" t="s">
        <v>222</v>
      </c>
      <c r="E91" s="97">
        <f t="shared" si="7"/>
        <v>0</v>
      </c>
      <c r="F91" s="189">
        <v>1</v>
      </c>
      <c r="G91" s="189" t="s">
        <v>403</v>
      </c>
      <c r="H91" s="97" t="s">
        <v>846</v>
      </c>
      <c r="I91" s="97" t="s">
        <v>847</v>
      </c>
      <c r="J91" s="97" t="s">
        <v>848</v>
      </c>
      <c r="K91" s="97" t="s">
        <v>849</v>
      </c>
      <c r="L91" s="192" t="s">
        <v>222</v>
      </c>
      <c r="P91" s="97">
        <v>3019</v>
      </c>
      <c r="Q91" s="97" t="s">
        <v>300</v>
      </c>
      <c r="R91" s="97">
        <v>5</v>
      </c>
      <c r="S91" s="97">
        <v>6</v>
      </c>
      <c r="T91" s="97">
        <f t="shared" si="5"/>
        <v>11</v>
      </c>
      <c r="U91" s="97">
        <f t="shared" si="6"/>
        <v>0</v>
      </c>
    </row>
    <row r="92" spans="3:21">
      <c r="C92" s="191">
        <v>2009</v>
      </c>
      <c r="D92" s="190" t="s">
        <v>223</v>
      </c>
      <c r="E92" s="97">
        <f t="shared" si="7"/>
        <v>0</v>
      </c>
      <c r="F92" s="189">
        <v>1</v>
      </c>
      <c r="G92" s="189" t="s">
        <v>409</v>
      </c>
      <c r="H92" s="97" t="s">
        <v>850</v>
      </c>
      <c r="I92" s="97" t="s">
        <v>851</v>
      </c>
      <c r="J92" s="97" t="s">
        <v>852</v>
      </c>
      <c r="K92" s="97" t="s">
        <v>853</v>
      </c>
      <c r="L92" s="192" t="s">
        <v>223</v>
      </c>
      <c r="P92" s="97">
        <v>3021</v>
      </c>
      <c r="Q92" s="97" t="s">
        <v>302</v>
      </c>
      <c r="R92" s="97">
        <v>6</v>
      </c>
      <c r="S92" s="97">
        <v>6</v>
      </c>
      <c r="T92" s="97">
        <f t="shared" si="5"/>
        <v>12</v>
      </c>
      <c r="U92" s="97">
        <f t="shared" si="6"/>
        <v>0</v>
      </c>
    </row>
    <row r="93" spans="3:21">
      <c r="C93" s="191">
        <v>2010</v>
      </c>
      <c r="D93" s="190" t="s">
        <v>224</v>
      </c>
      <c r="E93" s="97">
        <f t="shared" si="7"/>
        <v>0</v>
      </c>
      <c r="F93" s="189">
        <v>1</v>
      </c>
      <c r="G93" s="189" t="s">
        <v>406</v>
      </c>
      <c r="H93" s="97" t="s">
        <v>854</v>
      </c>
      <c r="I93" s="97" t="s">
        <v>855</v>
      </c>
      <c r="J93" s="97" t="s">
        <v>856</v>
      </c>
      <c r="K93" s="97" t="s">
        <v>857</v>
      </c>
      <c r="L93" s="192" t="s">
        <v>224</v>
      </c>
      <c r="P93" s="97">
        <v>3023</v>
      </c>
      <c r="Q93" s="97" t="s">
        <v>304</v>
      </c>
      <c r="R93" s="97">
        <v>0</v>
      </c>
      <c r="S93" s="97">
        <v>1</v>
      </c>
      <c r="T93" s="97">
        <f t="shared" si="5"/>
        <v>1</v>
      </c>
      <c r="U93" s="97">
        <f t="shared" si="6"/>
        <v>0</v>
      </c>
    </row>
    <row r="94" spans="3:21">
      <c r="C94" s="191">
        <v>2011</v>
      </c>
      <c r="D94" s="190" t="s">
        <v>225</v>
      </c>
      <c r="E94" s="97">
        <f t="shared" si="7"/>
        <v>0</v>
      </c>
      <c r="F94" s="189">
        <v>1</v>
      </c>
      <c r="G94" s="189" t="s">
        <v>412</v>
      </c>
      <c r="H94" s="97" t="s">
        <v>858</v>
      </c>
      <c r="I94" s="97" t="s">
        <v>859</v>
      </c>
      <c r="J94" s="97" t="s">
        <v>860</v>
      </c>
      <c r="K94" s="97" t="s">
        <v>861</v>
      </c>
      <c r="L94" s="192" t="s">
        <v>225</v>
      </c>
      <c r="P94" s="97">
        <v>3025</v>
      </c>
      <c r="Q94" s="97" t="s">
        <v>306</v>
      </c>
      <c r="R94" s="97">
        <v>6</v>
      </c>
      <c r="S94" s="97">
        <v>5</v>
      </c>
      <c r="T94" s="97">
        <f t="shared" si="5"/>
        <v>11</v>
      </c>
      <c r="U94" s="97">
        <f t="shared" si="6"/>
        <v>0</v>
      </c>
    </row>
    <row r="95" spans="3:21">
      <c r="C95" s="191">
        <v>2012</v>
      </c>
      <c r="D95" s="190" t="s">
        <v>226</v>
      </c>
      <c r="E95" s="97">
        <f t="shared" si="7"/>
        <v>0</v>
      </c>
      <c r="F95" s="189">
        <v>1</v>
      </c>
      <c r="G95" s="189" t="s">
        <v>424</v>
      </c>
      <c r="H95" s="97" t="s">
        <v>862</v>
      </c>
      <c r="I95" s="97" t="s">
        <v>863</v>
      </c>
      <c r="J95" s="97" t="s">
        <v>864</v>
      </c>
      <c r="K95" s="97" t="s">
        <v>865</v>
      </c>
      <c r="L95" s="192" t="s">
        <v>1193</v>
      </c>
      <c r="P95" s="97">
        <v>3027</v>
      </c>
      <c r="Q95" s="97" t="s">
        <v>308</v>
      </c>
      <c r="R95" s="97">
        <v>3</v>
      </c>
      <c r="S95" s="97">
        <v>7</v>
      </c>
      <c r="T95" s="97">
        <f t="shared" si="5"/>
        <v>10</v>
      </c>
      <c r="U95" s="97">
        <f t="shared" si="6"/>
        <v>0</v>
      </c>
    </row>
    <row r="96" spans="3:21">
      <c r="C96" s="191">
        <v>2013</v>
      </c>
      <c r="D96" s="190" t="s">
        <v>227</v>
      </c>
      <c r="E96" s="97">
        <f t="shared" si="7"/>
        <v>0</v>
      </c>
      <c r="F96" s="189">
        <v>1</v>
      </c>
      <c r="G96" s="189" t="s">
        <v>421</v>
      </c>
      <c r="H96" s="97" t="s">
        <v>866</v>
      </c>
      <c r="I96" s="97" t="s">
        <v>867</v>
      </c>
      <c r="J96" s="97" t="s">
        <v>868</v>
      </c>
      <c r="K96" s="97" t="s">
        <v>869</v>
      </c>
      <c r="L96" s="192" t="s">
        <v>1194</v>
      </c>
      <c r="P96" s="97">
        <v>3030</v>
      </c>
      <c r="Q96" s="97" t="s">
        <v>654</v>
      </c>
      <c r="R96" s="97">
        <v>1</v>
      </c>
      <c r="S96" s="97">
        <v>1</v>
      </c>
      <c r="T96" s="97">
        <f t="shared" si="5"/>
        <v>2</v>
      </c>
      <c r="U96" s="97">
        <f t="shared" si="6"/>
        <v>0</v>
      </c>
    </row>
    <row r="97" spans="3:21">
      <c r="C97" s="191">
        <v>2014</v>
      </c>
      <c r="D97" s="190" t="s">
        <v>228</v>
      </c>
      <c r="E97" s="97">
        <f t="shared" si="7"/>
        <v>0</v>
      </c>
      <c r="F97" s="189">
        <v>1</v>
      </c>
      <c r="G97" s="189" t="s">
        <v>427</v>
      </c>
      <c r="H97" s="97" t="s">
        <v>870</v>
      </c>
      <c r="I97" s="97" t="s">
        <v>871</v>
      </c>
      <c r="J97" s="97" t="s">
        <v>868</v>
      </c>
      <c r="K97" s="97" t="s">
        <v>872</v>
      </c>
      <c r="L97" s="192" t="s">
        <v>228</v>
      </c>
      <c r="P97" s="97">
        <v>3033</v>
      </c>
      <c r="Q97" s="97" t="s">
        <v>312</v>
      </c>
      <c r="R97" s="97">
        <v>2</v>
      </c>
      <c r="S97" s="97">
        <v>2</v>
      </c>
      <c r="T97" s="97">
        <f t="shared" si="5"/>
        <v>4</v>
      </c>
      <c r="U97" s="97">
        <f t="shared" si="6"/>
        <v>0</v>
      </c>
    </row>
    <row r="98" spans="3:21">
      <c r="C98" s="191">
        <v>2015</v>
      </c>
      <c r="D98" s="190" t="s">
        <v>229</v>
      </c>
      <c r="E98" s="97">
        <f t="shared" si="7"/>
        <v>0</v>
      </c>
      <c r="F98" s="189">
        <v>1</v>
      </c>
      <c r="G98" s="189" t="s">
        <v>415</v>
      </c>
      <c r="H98" s="97" t="s">
        <v>873</v>
      </c>
      <c r="I98" s="97" t="s">
        <v>874</v>
      </c>
      <c r="J98" s="97" t="s">
        <v>875</v>
      </c>
      <c r="K98" s="97" t="s">
        <v>876</v>
      </c>
      <c r="L98" s="192" t="s">
        <v>229</v>
      </c>
      <c r="P98" s="97">
        <v>3037</v>
      </c>
      <c r="Q98" s="97" t="s">
        <v>316</v>
      </c>
      <c r="R98" s="97">
        <v>0</v>
      </c>
      <c r="S98" s="97">
        <v>1</v>
      </c>
      <c r="T98" s="97">
        <f t="shared" si="5"/>
        <v>1</v>
      </c>
      <c r="U98" s="97">
        <f t="shared" si="6"/>
        <v>0</v>
      </c>
    </row>
    <row r="99" spans="3:21">
      <c r="C99" s="191">
        <v>2016</v>
      </c>
      <c r="D99" s="190" t="s">
        <v>230</v>
      </c>
      <c r="E99" s="97">
        <f t="shared" si="7"/>
        <v>0</v>
      </c>
      <c r="F99" s="189">
        <v>1</v>
      </c>
      <c r="G99" s="189" t="s">
        <v>418</v>
      </c>
      <c r="H99" s="97" t="s">
        <v>877</v>
      </c>
      <c r="I99" s="97" t="s">
        <v>878</v>
      </c>
      <c r="J99" s="97" t="s">
        <v>879</v>
      </c>
      <c r="K99" s="97" t="s">
        <v>880</v>
      </c>
      <c r="L99" s="192" t="s">
        <v>230</v>
      </c>
      <c r="P99" s="97">
        <v>3039</v>
      </c>
      <c r="Q99" s="97" t="s">
        <v>318</v>
      </c>
      <c r="R99" s="97">
        <v>0</v>
      </c>
      <c r="S99" s="97">
        <v>7</v>
      </c>
      <c r="T99" s="97">
        <f t="shared" si="5"/>
        <v>7</v>
      </c>
      <c r="U99" s="97">
        <f t="shared" si="6"/>
        <v>0</v>
      </c>
    </row>
    <row r="100" spans="3:21">
      <c r="C100" s="191">
        <v>2017</v>
      </c>
      <c r="D100" s="190" t="s">
        <v>231</v>
      </c>
      <c r="E100" s="97">
        <f t="shared" si="7"/>
        <v>0</v>
      </c>
      <c r="F100" s="189">
        <v>1</v>
      </c>
      <c r="G100" s="189" t="s">
        <v>433</v>
      </c>
      <c r="H100" s="97" t="s">
        <v>881</v>
      </c>
      <c r="I100" s="97" t="s">
        <v>882</v>
      </c>
      <c r="J100" s="97" t="s">
        <v>883</v>
      </c>
      <c r="K100" s="97" t="s">
        <v>884</v>
      </c>
      <c r="L100" s="192" t="s">
        <v>231</v>
      </c>
      <c r="P100" s="97">
        <v>3043</v>
      </c>
      <c r="Q100" s="97" t="s">
        <v>322</v>
      </c>
      <c r="R100" s="97">
        <v>0</v>
      </c>
      <c r="S100" s="97">
        <v>0</v>
      </c>
      <c r="T100" s="97">
        <f t="shared" si="5"/>
        <v>0</v>
      </c>
      <c r="U100" s="97">
        <f t="shared" si="6"/>
        <v>0</v>
      </c>
    </row>
    <row r="101" spans="3:21">
      <c r="C101" s="191">
        <v>2018</v>
      </c>
      <c r="D101" s="190" t="s">
        <v>232</v>
      </c>
      <c r="E101" s="97">
        <f t="shared" si="7"/>
        <v>0</v>
      </c>
      <c r="F101" s="189" t="s">
        <v>665</v>
      </c>
      <c r="G101" s="189" t="s">
        <v>665</v>
      </c>
      <c r="H101" s="97" t="s">
        <v>665</v>
      </c>
      <c r="I101" s="97" t="s">
        <v>665</v>
      </c>
      <c r="J101" s="97" t="s">
        <v>665</v>
      </c>
      <c r="K101" s="97" t="s">
        <v>665</v>
      </c>
      <c r="L101" s="192" t="s">
        <v>665</v>
      </c>
      <c r="P101" s="97">
        <v>3044</v>
      </c>
      <c r="Q101" s="97" t="s">
        <v>323</v>
      </c>
      <c r="R101" s="97">
        <v>0</v>
      </c>
      <c r="S101" s="97">
        <v>1</v>
      </c>
      <c r="T101" s="97">
        <f t="shared" si="5"/>
        <v>1</v>
      </c>
      <c r="U101" s="97">
        <f t="shared" si="6"/>
        <v>0</v>
      </c>
    </row>
    <row r="102" spans="3:21">
      <c r="C102" s="191">
        <v>2019</v>
      </c>
      <c r="D102" s="190" t="s">
        <v>233</v>
      </c>
      <c r="E102" s="97">
        <f t="shared" si="7"/>
        <v>0</v>
      </c>
      <c r="F102" s="189">
        <v>1</v>
      </c>
      <c r="G102" s="189" t="s">
        <v>436</v>
      </c>
      <c r="H102" s="97" t="s">
        <v>885</v>
      </c>
      <c r="I102" s="97" t="s">
        <v>886</v>
      </c>
      <c r="J102" s="97" t="s">
        <v>887</v>
      </c>
      <c r="K102" s="97" t="s">
        <v>888</v>
      </c>
      <c r="L102" s="192" t="s">
        <v>233</v>
      </c>
      <c r="P102" s="97">
        <v>3101</v>
      </c>
      <c r="Q102" s="97" t="s">
        <v>325</v>
      </c>
      <c r="R102" s="97">
        <v>4</v>
      </c>
      <c r="S102" s="97">
        <v>5</v>
      </c>
      <c r="T102" s="97">
        <f t="shared" si="5"/>
        <v>9</v>
      </c>
      <c r="U102" s="97">
        <f t="shared" si="6"/>
        <v>0</v>
      </c>
    </row>
    <row r="103" spans="3:21">
      <c r="C103" s="191">
        <v>2020</v>
      </c>
      <c r="D103" s="190" t="s">
        <v>234</v>
      </c>
      <c r="E103" s="97">
        <f t="shared" si="7"/>
        <v>0</v>
      </c>
      <c r="F103" s="189">
        <v>1</v>
      </c>
      <c r="G103" s="189" t="s">
        <v>439</v>
      </c>
      <c r="H103" s="97" t="s">
        <v>889</v>
      </c>
      <c r="I103" s="97" t="s">
        <v>890</v>
      </c>
      <c r="J103" s="97" t="s">
        <v>891</v>
      </c>
      <c r="K103" s="97" t="s">
        <v>892</v>
      </c>
      <c r="L103" s="192" t="s">
        <v>234</v>
      </c>
      <c r="P103" s="97">
        <v>4001</v>
      </c>
      <c r="Q103" s="97" t="s">
        <v>328</v>
      </c>
      <c r="R103" s="97">
        <v>1</v>
      </c>
      <c r="S103" s="97">
        <v>3</v>
      </c>
      <c r="T103" s="97">
        <f t="shared" si="5"/>
        <v>4</v>
      </c>
      <c r="U103" s="97">
        <f t="shared" si="6"/>
        <v>0</v>
      </c>
    </row>
    <row r="104" spans="3:21">
      <c r="C104" s="191">
        <v>2021</v>
      </c>
      <c r="D104" s="190" t="s">
        <v>235</v>
      </c>
      <c r="E104" s="97">
        <f t="shared" si="7"/>
        <v>0</v>
      </c>
      <c r="F104" s="189" t="s">
        <v>665</v>
      </c>
      <c r="G104" s="189" t="s">
        <v>665</v>
      </c>
      <c r="H104" s="97" t="s">
        <v>665</v>
      </c>
      <c r="I104" s="97" t="s">
        <v>665</v>
      </c>
      <c r="J104" s="97" t="s">
        <v>665</v>
      </c>
      <c r="K104" s="97" t="s">
        <v>665</v>
      </c>
      <c r="L104" s="192" t="s">
        <v>665</v>
      </c>
      <c r="P104" s="97">
        <v>4002</v>
      </c>
      <c r="Q104" s="97" t="s">
        <v>329</v>
      </c>
      <c r="R104" s="97">
        <v>2</v>
      </c>
      <c r="S104" s="97">
        <v>5</v>
      </c>
      <c r="T104" s="97">
        <f t="shared" si="5"/>
        <v>7</v>
      </c>
      <c r="U104" s="97">
        <f t="shared" si="6"/>
        <v>0</v>
      </c>
    </row>
    <row r="105" spans="3:21">
      <c r="C105" s="191">
        <v>2022</v>
      </c>
      <c r="D105" s="190" t="s">
        <v>236</v>
      </c>
      <c r="E105" s="97">
        <f t="shared" si="7"/>
        <v>0</v>
      </c>
      <c r="F105" s="189" t="s">
        <v>665</v>
      </c>
      <c r="G105" s="189" t="s">
        <v>665</v>
      </c>
      <c r="H105" s="97" t="s">
        <v>665</v>
      </c>
      <c r="I105" s="97" t="s">
        <v>665</v>
      </c>
      <c r="J105" s="97" t="s">
        <v>665</v>
      </c>
      <c r="K105" s="97" t="s">
        <v>665</v>
      </c>
      <c r="L105" s="192" t="s">
        <v>665</v>
      </c>
      <c r="P105" s="97">
        <v>4003</v>
      </c>
      <c r="Q105" s="97" t="s">
        <v>330</v>
      </c>
      <c r="R105" s="97">
        <v>4</v>
      </c>
      <c r="S105" s="97">
        <v>6</v>
      </c>
      <c r="T105" s="97">
        <f t="shared" si="5"/>
        <v>10</v>
      </c>
      <c r="U105" s="97">
        <f t="shared" si="6"/>
        <v>0</v>
      </c>
    </row>
    <row r="106" spans="3:21">
      <c r="C106" s="191">
        <v>2023</v>
      </c>
      <c r="D106" s="190" t="s">
        <v>237</v>
      </c>
      <c r="E106" s="97">
        <f t="shared" si="7"/>
        <v>0</v>
      </c>
      <c r="F106" s="189" t="s">
        <v>665</v>
      </c>
      <c r="G106" s="189" t="s">
        <v>665</v>
      </c>
      <c r="H106" s="97" t="s">
        <v>665</v>
      </c>
      <c r="I106" s="97" t="s">
        <v>665</v>
      </c>
      <c r="J106" s="97" t="s">
        <v>665</v>
      </c>
      <c r="K106" s="97" t="s">
        <v>665</v>
      </c>
      <c r="L106" s="192" t="s">
        <v>665</v>
      </c>
      <c r="P106" s="97">
        <v>4004</v>
      </c>
      <c r="Q106" s="97" t="s">
        <v>331</v>
      </c>
      <c r="R106" s="97">
        <v>8</v>
      </c>
      <c r="S106" s="97">
        <v>7</v>
      </c>
      <c r="T106" s="97">
        <f t="shared" si="5"/>
        <v>15</v>
      </c>
      <c r="U106" s="97">
        <f t="shared" si="6"/>
        <v>1</v>
      </c>
    </row>
    <row r="107" spans="3:21">
      <c r="C107" s="191">
        <v>2024</v>
      </c>
      <c r="D107" s="190" t="s">
        <v>238</v>
      </c>
      <c r="E107" s="97">
        <f t="shared" si="7"/>
        <v>0</v>
      </c>
      <c r="F107" s="189" t="s">
        <v>665</v>
      </c>
      <c r="G107" s="189" t="s">
        <v>665</v>
      </c>
      <c r="H107" s="97" t="s">
        <v>665</v>
      </c>
      <c r="I107" s="97" t="s">
        <v>665</v>
      </c>
      <c r="J107" s="97" t="s">
        <v>665</v>
      </c>
      <c r="K107" s="97" t="s">
        <v>665</v>
      </c>
      <c r="L107" s="192" t="s">
        <v>665</v>
      </c>
      <c r="P107" s="97">
        <v>4005</v>
      </c>
      <c r="Q107" s="97" t="s">
        <v>332</v>
      </c>
      <c r="R107" s="97">
        <v>1</v>
      </c>
      <c r="S107" s="97">
        <v>2</v>
      </c>
      <c r="T107" s="97">
        <f t="shared" ref="T107:T125" si="8">R107+S107</f>
        <v>3</v>
      </c>
      <c r="U107" s="97">
        <f t="shared" ref="U107:U125" si="9">IF(T107&gt;=15,1,0)</f>
        <v>0</v>
      </c>
    </row>
    <row r="108" spans="3:21">
      <c r="C108" s="191">
        <v>2025</v>
      </c>
      <c r="D108" s="190" t="s">
        <v>239</v>
      </c>
      <c r="E108" s="97">
        <f t="shared" si="7"/>
        <v>0</v>
      </c>
      <c r="F108" s="189" t="s">
        <v>665</v>
      </c>
      <c r="G108" s="189" t="s">
        <v>665</v>
      </c>
      <c r="H108" s="97" t="s">
        <v>665</v>
      </c>
      <c r="I108" s="97" t="s">
        <v>665</v>
      </c>
      <c r="J108" s="97" t="s">
        <v>665</v>
      </c>
      <c r="K108" s="97" t="s">
        <v>665</v>
      </c>
      <c r="L108" s="192" t="s">
        <v>665</v>
      </c>
      <c r="P108" s="97">
        <v>4006</v>
      </c>
      <c r="Q108" s="97" t="s">
        <v>333</v>
      </c>
      <c r="R108" s="97">
        <v>0</v>
      </c>
      <c r="S108" s="97">
        <v>1</v>
      </c>
      <c r="T108" s="97">
        <f t="shared" si="8"/>
        <v>1</v>
      </c>
      <c r="U108" s="97">
        <f t="shared" si="9"/>
        <v>0</v>
      </c>
    </row>
    <row r="109" spans="3:21">
      <c r="C109" s="191">
        <v>2026</v>
      </c>
      <c r="D109" s="190" t="s">
        <v>240</v>
      </c>
      <c r="E109" s="97">
        <f t="shared" si="7"/>
        <v>0</v>
      </c>
      <c r="F109" s="189">
        <v>1</v>
      </c>
      <c r="G109" s="189" t="s">
        <v>463</v>
      </c>
      <c r="H109" s="97" t="s">
        <v>893</v>
      </c>
      <c r="I109" s="97" t="s">
        <v>894</v>
      </c>
      <c r="J109" s="97" t="s">
        <v>895</v>
      </c>
      <c r="K109" s="97" t="s">
        <v>896</v>
      </c>
      <c r="L109" s="192" t="s">
        <v>1195</v>
      </c>
      <c r="P109" s="97">
        <v>4009</v>
      </c>
      <c r="Q109" s="97" t="s">
        <v>336</v>
      </c>
      <c r="R109" s="97">
        <v>0</v>
      </c>
      <c r="S109" s="97">
        <v>9</v>
      </c>
      <c r="T109" s="97">
        <f t="shared" si="8"/>
        <v>9</v>
      </c>
      <c r="U109" s="97">
        <f t="shared" si="9"/>
        <v>0</v>
      </c>
    </row>
    <row r="110" spans="3:21">
      <c r="C110" s="191">
        <v>2027</v>
      </c>
      <c r="D110" s="190" t="s">
        <v>241</v>
      </c>
      <c r="E110" s="97">
        <f t="shared" si="7"/>
        <v>0</v>
      </c>
      <c r="F110" s="189" t="s">
        <v>665</v>
      </c>
      <c r="G110" s="189" t="s">
        <v>665</v>
      </c>
      <c r="H110" s="97" t="s">
        <v>665</v>
      </c>
      <c r="I110" s="97" t="s">
        <v>665</v>
      </c>
      <c r="J110" s="97" t="s">
        <v>665</v>
      </c>
      <c r="K110" s="97" t="s">
        <v>665</v>
      </c>
      <c r="L110" s="192" t="s">
        <v>665</v>
      </c>
      <c r="P110" s="97">
        <v>4010</v>
      </c>
      <c r="Q110" s="97" t="s">
        <v>337</v>
      </c>
      <c r="R110" s="97">
        <v>10</v>
      </c>
      <c r="S110" s="97">
        <v>5</v>
      </c>
      <c r="T110" s="97">
        <f t="shared" si="8"/>
        <v>15</v>
      </c>
      <c r="U110" s="97">
        <f t="shared" si="9"/>
        <v>1</v>
      </c>
    </row>
    <row r="111" spans="3:21">
      <c r="C111" s="191">
        <v>2028</v>
      </c>
      <c r="D111" s="190" t="s">
        <v>242</v>
      </c>
      <c r="E111" s="97">
        <f t="shared" si="7"/>
        <v>0</v>
      </c>
      <c r="F111" s="189">
        <v>1</v>
      </c>
      <c r="G111" s="189" t="s">
        <v>466</v>
      </c>
      <c r="H111" s="97" t="s">
        <v>897</v>
      </c>
      <c r="I111" s="97" t="s">
        <v>898</v>
      </c>
      <c r="J111" s="97" t="s">
        <v>899</v>
      </c>
      <c r="K111" s="97" t="s">
        <v>900</v>
      </c>
      <c r="L111" s="192" t="s">
        <v>647</v>
      </c>
      <c r="P111" s="97">
        <v>4011</v>
      </c>
      <c r="Q111" s="97" t="s">
        <v>338</v>
      </c>
      <c r="R111" s="97">
        <v>2</v>
      </c>
      <c r="S111" s="97">
        <v>5</v>
      </c>
      <c r="T111" s="97">
        <f t="shared" si="8"/>
        <v>7</v>
      </c>
      <c r="U111" s="97">
        <f t="shared" si="9"/>
        <v>0</v>
      </c>
    </row>
    <row r="112" spans="3:21">
      <c r="C112" s="191">
        <v>2029</v>
      </c>
      <c r="D112" s="190"/>
      <c r="E112" s="97">
        <f t="shared" si="7"/>
        <v>0</v>
      </c>
      <c r="F112" s="189" t="s">
        <v>665</v>
      </c>
      <c r="G112" s="189" t="s">
        <v>665</v>
      </c>
      <c r="H112" s="97" t="s">
        <v>665</v>
      </c>
      <c r="I112" s="97" t="s">
        <v>665</v>
      </c>
      <c r="J112" s="97" t="s">
        <v>665</v>
      </c>
      <c r="K112" s="97" t="s">
        <v>665</v>
      </c>
      <c r="L112" s="192" t="s">
        <v>665</v>
      </c>
      <c r="P112" s="97">
        <v>4014</v>
      </c>
      <c r="Q112" s="97" t="s">
        <v>341</v>
      </c>
      <c r="R112" s="97">
        <v>3</v>
      </c>
      <c r="S112" s="97">
        <v>3</v>
      </c>
      <c r="T112" s="97">
        <f t="shared" si="8"/>
        <v>6</v>
      </c>
      <c r="U112" s="97">
        <f t="shared" si="9"/>
        <v>0</v>
      </c>
    </row>
    <row r="113" spans="3:21">
      <c r="C113" s="191">
        <v>2030</v>
      </c>
      <c r="D113" s="190" t="s">
        <v>243</v>
      </c>
      <c r="E113" s="97">
        <f t="shared" si="7"/>
        <v>0</v>
      </c>
      <c r="F113" s="189" t="s">
        <v>665</v>
      </c>
      <c r="G113" s="189" t="s">
        <v>665</v>
      </c>
      <c r="H113" s="97" t="s">
        <v>665</v>
      </c>
      <c r="I113" s="97" t="s">
        <v>665</v>
      </c>
      <c r="J113" s="97" t="s">
        <v>665</v>
      </c>
      <c r="K113" s="97" t="s">
        <v>665</v>
      </c>
      <c r="L113" s="192" t="s">
        <v>665</v>
      </c>
      <c r="P113" s="97">
        <v>4015</v>
      </c>
      <c r="Q113" s="97" t="s">
        <v>342</v>
      </c>
      <c r="R113" s="97">
        <v>0</v>
      </c>
      <c r="S113" s="97">
        <v>3</v>
      </c>
      <c r="T113" s="97">
        <f t="shared" si="8"/>
        <v>3</v>
      </c>
      <c r="U113" s="97">
        <f t="shared" si="9"/>
        <v>0</v>
      </c>
    </row>
    <row r="114" spans="3:21">
      <c r="C114" s="191">
        <v>2031</v>
      </c>
      <c r="D114" s="190"/>
      <c r="E114" s="97">
        <f t="shared" si="7"/>
        <v>0</v>
      </c>
      <c r="F114" s="189" t="s">
        <v>665</v>
      </c>
      <c r="G114" s="189" t="s">
        <v>665</v>
      </c>
      <c r="H114" s="97" t="s">
        <v>665</v>
      </c>
      <c r="I114" s="97" t="s">
        <v>665</v>
      </c>
      <c r="J114" s="97" t="s">
        <v>665</v>
      </c>
      <c r="K114" s="97" t="s">
        <v>665</v>
      </c>
      <c r="L114" s="192" t="s">
        <v>665</v>
      </c>
      <c r="P114" s="97">
        <v>4025</v>
      </c>
      <c r="Q114" s="97" t="s">
        <v>352</v>
      </c>
      <c r="R114" s="97">
        <v>2</v>
      </c>
      <c r="S114" s="97">
        <v>6</v>
      </c>
      <c r="T114" s="97">
        <f t="shared" si="8"/>
        <v>8</v>
      </c>
      <c r="U114" s="97">
        <f t="shared" si="9"/>
        <v>0</v>
      </c>
    </row>
    <row r="115" spans="3:21">
      <c r="C115" s="191">
        <v>2032</v>
      </c>
      <c r="D115" s="190"/>
      <c r="E115" s="97">
        <f t="shared" si="7"/>
        <v>0</v>
      </c>
      <c r="F115" s="189" t="s">
        <v>665</v>
      </c>
      <c r="G115" s="189" t="s">
        <v>665</v>
      </c>
      <c r="H115" s="97" t="s">
        <v>665</v>
      </c>
      <c r="I115" s="97" t="s">
        <v>665</v>
      </c>
      <c r="J115" s="97" t="s">
        <v>665</v>
      </c>
      <c r="K115" s="97" t="s">
        <v>665</v>
      </c>
      <c r="L115" s="192" t="s">
        <v>665</v>
      </c>
      <c r="P115" s="97">
        <v>4043</v>
      </c>
      <c r="Q115" s="97" t="s">
        <v>367</v>
      </c>
      <c r="R115" s="97">
        <v>3</v>
      </c>
      <c r="S115" s="97">
        <v>5</v>
      </c>
      <c r="T115" s="97">
        <f t="shared" si="8"/>
        <v>8</v>
      </c>
      <c r="U115" s="97">
        <f t="shared" si="9"/>
        <v>0</v>
      </c>
    </row>
    <row r="116" spans="3:21">
      <c r="C116" s="191">
        <v>2033</v>
      </c>
      <c r="D116" s="190" t="s">
        <v>244</v>
      </c>
      <c r="E116" s="97">
        <f t="shared" si="7"/>
        <v>0</v>
      </c>
      <c r="F116" s="189" t="s">
        <v>665</v>
      </c>
      <c r="G116" s="189" t="s">
        <v>665</v>
      </c>
      <c r="H116" s="97" t="s">
        <v>665</v>
      </c>
      <c r="I116" s="97" t="s">
        <v>665</v>
      </c>
      <c r="J116" s="97" t="s">
        <v>665</v>
      </c>
      <c r="K116" s="97" t="s">
        <v>665</v>
      </c>
      <c r="L116" s="192" t="s">
        <v>665</v>
      </c>
      <c r="P116" s="97">
        <v>4044</v>
      </c>
      <c r="Q116" s="97" t="s">
        <v>655</v>
      </c>
      <c r="R116" s="97">
        <v>6</v>
      </c>
      <c r="S116" s="97">
        <v>4</v>
      </c>
      <c r="T116" s="97">
        <f t="shared" si="8"/>
        <v>10</v>
      </c>
      <c r="U116" s="97">
        <f t="shared" si="9"/>
        <v>0</v>
      </c>
    </row>
    <row r="117" spans="3:21">
      <c r="C117" s="191">
        <v>2034</v>
      </c>
      <c r="D117" s="190"/>
      <c r="E117" s="97">
        <f t="shared" si="7"/>
        <v>0</v>
      </c>
      <c r="F117" s="189" t="s">
        <v>665</v>
      </c>
      <c r="G117" s="189" t="s">
        <v>665</v>
      </c>
      <c r="H117" s="97" t="s">
        <v>665</v>
      </c>
      <c r="I117" s="97" t="s">
        <v>665</v>
      </c>
      <c r="J117" s="97" t="s">
        <v>665</v>
      </c>
      <c r="K117" s="97" t="s">
        <v>665</v>
      </c>
      <c r="L117" s="192" t="s">
        <v>665</v>
      </c>
      <c r="P117" s="97">
        <v>4045</v>
      </c>
      <c r="Q117" s="97" t="s">
        <v>369</v>
      </c>
      <c r="R117" s="97">
        <v>3</v>
      </c>
      <c r="S117" s="97">
        <v>1</v>
      </c>
      <c r="T117" s="97">
        <f t="shared" si="8"/>
        <v>4</v>
      </c>
      <c r="U117" s="97">
        <f t="shared" si="9"/>
        <v>0</v>
      </c>
    </row>
    <row r="118" spans="3:21">
      <c r="C118" s="191">
        <v>2035</v>
      </c>
      <c r="D118" s="190" t="s">
        <v>245</v>
      </c>
      <c r="E118" s="97">
        <f t="shared" si="7"/>
        <v>0</v>
      </c>
      <c r="F118" s="189" t="s">
        <v>665</v>
      </c>
      <c r="G118" s="189" t="s">
        <v>665</v>
      </c>
      <c r="H118" s="97" t="s">
        <v>665</v>
      </c>
      <c r="I118" s="97" t="s">
        <v>665</v>
      </c>
      <c r="J118" s="97" t="s">
        <v>665</v>
      </c>
      <c r="K118" s="97" t="s">
        <v>665</v>
      </c>
      <c r="L118" s="192" t="s">
        <v>665</v>
      </c>
      <c r="P118" s="97">
        <v>4046</v>
      </c>
      <c r="Q118" s="97" t="s">
        <v>370</v>
      </c>
      <c r="R118" s="97">
        <v>1</v>
      </c>
      <c r="S118" s="97">
        <v>6</v>
      </c>
      <c r="T118" s="97">
        <f t="shared" si="8"/>
        <v>7</v>
      </c>
      <c r="U118" s="97">
        <f t="shared" si="9"/>
        <v>0</v>
      </c>
    </row>
    <row r="119" spans="3:21">
      <c r="C119" s="191">
        <v>2036</v>
      </c>
      <c r="D119" s="190"/>
      <c r="E119" s="97">
        <f t="shared" si="7"/>
        <v>0</v>
      </c>
      <c r="F119" s="189" t="s">
        <v>665</v>
      </c>
      <c r="G119" s="189" t="s">
        <v>665</v>
      </c>
      <c r="H119" s="97" t="s">
        <v>665</v>
      </c>
      <c r="I119" s="97" t="s">
        <v>665</v>
      </c>
      <c r="J119" s="97" t="s">
        <v>665</v>
      </c>
      <c r="K119" s="97" t="s">
        <v>665</v>
      </c>
      <c r="L119" s="192" t="s">
        <v>665</v>
      </c>
      <c r="P119" s="97">
        <v>4047</v>
      </c>
      <c r="Q119" s="97" t="s">
        <v>371</v>
      </c>
      <c r="R119" s="97">
        <v>0</v>
      </c>
      <c r="S119" s="97">
        <v>3</v>
      </c>
      <c r="T119" s="97">
        <f t="shared" si="8"/>
        <v>3</v>
      </c>
      <c r="U119" s="97">
        <f t="shared" si="9"/>
        <v>0</v>
      </c>
    </row>
    <row r="120" spans="3:21">
      <c r="C120" s="191">
        <v>2037</v>
      </c>
      <c r="D120" s="190" t="s">
        <v>246</v>
      </c>
      <c r="E120" s="97">
        <f t="shared" si="7"/>
        <v>0</v>
      </c>
      <c r="F120" s="189" t="s">
        <v>665</v>
      </c>
      <c r="G120" s="189" t="s">
        <v>665</v>
      </c>
      <c r="H120" s="97" t="s">
        <v>665</v>
      </c>
      <c r="I120" s="97" t="s">
        <v>665</v>
      </c>
      <c r="J120" s="97" t="s">
        <v>665</v>
      </c>
      <c r="K120" s="97" t="s">
        <v>665</v>
      </c>
      <c r="L120" s="192" t="s">
        <v>665</v>
      </c>
      <c r="P120" s="97">
        <v>4050</v>
      </c>
      <c r="Q120" s="97" t="s">
        <v>656</v>
      </c>
      <c r="R120" s="97">
        <v>1</v>
      </c>
      <c r="S120" s="97">
        <v>2</v>
      </c>
      <c r="T120" s="97">
        <f t="shared" si="8"/>
        <v>3</v>
      </c>
      <c r="U120" s="97">
        <f t="shared" si="9"/>
        <v>0</v>
      </c>
    </row>
    <row r="121" spans="3:21">
      <c r="C121" s="191">
        <v>2038</v>
      </c>
      <c r="D121" s="190"/>
      <c r="E121" s="97">
        <f t="shared" si="7"/>
        <v>0</v>
      </c>
      <c r="F121" s="189" t="s">
        <v>665</v>
      </c>
      <c r="G121" s="189" t="s">
        <v>665</v>
      </c>
      <c r="H121" s="97" t="s">
        <v>665</v>
      </c>
      <c r="I121" s="97" t="s">
        <v>665</v>
      </c>
      <c r="J121" s="97" t="s">
        <v>665</v>
      </c>
      <c r="K121" s="97" t="s">
        <v>665</v>
      </c>
      <c r="L121" s="192" t="s">
        <v>665</v>
      </c>
      <c r="P121" s="97">
        <v>4051</v>
      </c>
      <c r="Q121" s="97" t="s">
        <v>657</v>
      </c>
      <c r="R121" s="97">
        <v>1</v>
      </c>
      <c r="S121" s="97">
        <v>3</v>
      </c>
      <c r="T121" s="97">
        <f t="shared" si="8"/>
        <v>4</v>
      </c>
      <c r="U121" s="97">
        <f t="shared" si="9"/>
        <v>0</v>
      </c>
    </row>
    <row r="122" spans="3:21">
      <c r="C122" s="191">
        <v>2039</v>
      </c>
      <c r="D122" s="190" t="s">
        <v>247</v>
      </c>
      <c r="E122" s="97">
        <f t="shared" si="7"/>
        <v>0</v>
      </c>
      <c r="F122" s="189">
        <v>1</v>
      </c>
      <c r="G122" s="189" t="s">
        <v>472</v>
      </c>
      <c r="H122" s="97" t="s">
        <v>901</v>
      </c>
      <c r="I122" s="97" t="s">
        <v>902</v>
      </c>
      <c r="J122" s="97" t="s">
        <v>903</v>
      </c>
      <c r="K122" s="97" t="s">
        <v>904</v>
      </c>
      <c r="L122" s="192" t="s">
        <v>648</v>
      </c>
      <c r="P122" s="97">
        <v>4052</v>
      </c>
      <c r="Q122" s="97" t="s">
        <v>658</v>
      </c>
      <c r="R122" s="97">
        <v>4</v>
      </c>
      <c r="S122" s="97">
        <v>5</v>
      </c>
      <c r="T122" s="97">
        <f t="shared" si="8"/>
        <v>9</v>
      </c>
      <c r="U122" s="97">
        <f t="shared" si="9"/>
        <v>0</v>
      </c>
    </row>
    <row r="123" spans="3:21">
      <c r="C123" s="191">
        <v>2040</v>
      </c>
      <c r="D123" s="190" t="s">
        <v>248</v>
      </c>
      <c r="E123" s="97">
        <f t="shared" si="7"/>
        <v>0</v>
      </c>
      <c r="F123" s="189">
        <v>1</v>
      </c>
      <c r="G123" s="189" t="s">
        <v>469</v>
      </c>
      <c r="H123" s="97" t="s">
        <v>905</v>
      </c>
      <c r="I123" s="97" t="s">
        <v>906</v>
      </c>
      <c r="J123" s="97" t="s">
        <v>907</v>
      </c>
      <c r="K123" s="97" t="s">
        <v>908</v>
      </c>
      <c r="L123" s="192" t="s">
        <v>649</v>
      </c>
      <c r="P123" s="97">
        <v>4101</v>
      </c>
      <c r="Q123" s="97" t="s">
        <v>376</v>
      </c>
      <c r="R123" s="97">
        <v>2</v>
      </c>
      <c r="S123" s="97">
        <v>1</v>
      </c>
      <c r="T123" s="97">
        <f t="shared" si="8"/>
        <v>3</v>
      </c>
      <c r="U123" s="97">
        <f t="shared" si="9"/>
        <v>0</v>
      </c>
    </row>
    <row r="124" spans="3:21">
      <c r="C124" s="191">
        <v>2041</v>
      </c>
      <c r="D124" s="190" t="s">
        <v>249</v>
      </c>
      <c r="E124" s="97">
        <f t="shared" si="7"/>
        <v>0</v>
      </c>
      <c r="F124" s="189" t="s">
        <v>665</v>
      </c>
      <c r="G124" s="189" t="s">
        <v>665</v>
      </c>
      <c r="H124" s="97" t="s">
        <v>665</v>
      </c>
      <c r="I124" s="97" t="s">
        <v>665</v>
      </c>
      <c r="J124" s="97" t="s">
        <v>665</v>
      </c>
      <c r="K124" s="97" t="s">
        <v>665</v>
      </c>
      <c r="L124" s="192" t="s">
        <v>665</v>
      </c>
      <c r="P124" s="97">
        <v>4103</v>
      </c>
      <c r="Q124" s="97" t="s">
        <v>378</v>
      </c>
      <c r="R124" s="97">
        <v>2</v>
      </c>
      <c r="S124" s="97">
        <v>1</v>
      </c>
      <c r="T124" s="97">
        <f t="shared" si="8"/>
        <v>3</v>
      </c>
      <c r="U124" s="97">
        <f t="shared" si="9"/>
        <v>0</v>
      </c>
    </row>
    <row r="125" spans="3:21">
      <c r="C125" s="191">
        <v>2042</v>
      </c>
      <c r="D125" s="190" t="s">
        <v>250</v>
      </c>
      <c r="E125" s="97">
        <f t="shared" si="7"/>
        <v>0</v>
      </c>
      <c r="F125" s="189" t="s">
        <v>665</v>
      </c>
      <c r="G125" s="189" t="s">
        <v>665</v>
      </c>
      <c r="H125" s="97" t="s">
        <v>665</v>
      </c>
      <c r="I125" s="97" t="s">
        <v>665</v>
      </c>
      <c r="J125" s="97" t="s">
        <v>665</v>
      </c>
      <c r="K125" s="97" t="s">
        <v>665</v>
      </c>
      <c r="L125" s="192" t="s">
        <v>665</v>
      </c>
      <c r="P125" s="97">
        <v>4107</v>
      </c>
      <c r="Q125" s="97" t="s">
        <v>659</v>
      </c>
      <c r="R125" s="97">
        <v>2</v>
      </c>
      <c r="S125" s="97">
        <v>0</v>
      </c>
      <c r="T125" s="97">
        <f t="shared" si="8"/>
        <v>2</v>
      </c>
      <c r="U125" s="97">
        <f t="shared" si="9"/>
        <v>0</v>
      </c>
    </row>
    <row r="126" spans="3:21">
      <c r="C126" s="191">
        <v>2043</v>
      </c>
      <c r="D126" s="190" t="s">
        <v>251</v>
      </c>
      <c r="E126" s="97">
        <f t="shared" si="7"/>
        <v>0</v>
      </c>
      <c r="F126" s="189" t="s">
        <v>665</v>
      </c>
      <c r="G126" s="189" t="s">
        <v>665</v>
      </c>
      <c r="H126" s="97" t="s">
        <v>665</v>
      </c>
      <c r="I126" s="97" t="s">
        <v>665</v>
      </c>
      <c r="J126" s="97" t="s">
        <v>665</v>
      </c>
      <c r="K126" s="97" t="s">
        <v>665</v>
      </c>
      <c r="L126" s="192" t="s">
        <v>665</v>
      </c>
    </row>
    <row r="127" spans="3:21">
      <c r="C127" s="191">
        <v>2044</v>
      </c>
      <c r="D127" s="190" t="s">
        <v>252</v>
      </c>
      <c r="E127" s="97">
        <f t="shared" si="7"/>
        <v>0</v>
      </c>
      <c r="F127" s="189" t="s">
        <v>665</v>
      </c>
      <c r="G127" s="189" t="s">
        <v>665</v>
      </c>
      <c r="H127" s="97" t="s">
        <v>665</v>
      </c>
      <c r="I127" s="97" t="s">
        <v>665</v>
      </c>
      <c r="J127" s="97" t="s">
        <v>665</v>
      </c>
      <c r="K127" s="97" t="s">
        <v>665</v>
      </c>
      <c r="L127" s="192" t="s">
        <v>665</v>
      </c>
    </row>
    <row r="128" spans="3:21">
      <c r="C128" s="191">
        <v>2045</v>
      </c>
      <c r="D128" s="190" t="s">
        <v>253</v>
      </c>
      <c r="E128" s="97">
        <f t="shared" si="7"/>
        <v>0</v>
      </c>
      <c r="F128" s="189">
        <v>1</v>
      </c>
      <c r="G128" s="189" t="s">
        <v>582</v>
      </c>
      <c r="H128" s="97" t="s">
        <v>854</v>
      </c>
      <c r="I128" s="97" t="s">
        <v>855</v>
      </c>
      <c r="J128" s="97" t="s">
        <v>856</v>
      </c>
      <c r="K128" s="97" t="s">
        <v>857</v>
      </c>
      <c r="L128" s="192" t="s">
        <v>650</v>
      </c>
    </row>
    <row r="129" spans="3:12">
      <c r="C129" s="191">
        <v>2046</v>
      </c>
      <c r="D129" s="190" t="s">
        <v>254</v>
      </c>
      <c r="E129" s="97">
        <f t="shared" si="7"/>
        <v>0</v>
      </c>
      <c r="F129" s="189">
        <v>1</v>
      </c>
      <c r="G129" s="189" t="s">
        <v>585</v>
      </c>
      <c r="H129" s="97" t="s">
        <v>881</v>
      </c>
      <c r="I129" s="97" t="s">
        <v>882</v>
      </c>
      <c r="J129" s="97" t="s">
        <v>883</v>
      </c>
      <c r="K129" s="97" t="s">
        <v>884</v>
      </c>
      <c r="L129" s="192" t="s">
        <v>651</v>
      </c>
    </row>
    <row r="130" spans="3:12">
      <c r="C130" s="191">
        <v>2101</v>
      </c>
      <c r="D130" s="190" t="s">
        <v>255</v>
      </c>
      <c r="E130" s="97">
        <f t="shared" si="7"/>
        <v>0</v>
      </c>
      <c r="F130" s="189" t="s">
        <v>665</v>
      </c>
      <c r="G130" s="189" t="s">
        <v>665</v>
      </c>
      <c r="H130" s="97" t="s">
        <v>665</v>
      </c>
      <c r="I130" s="97" t="s">
        <v>665</v>
      </c>
      <c r="J130" s="97" t="s">
        <v>665</v>
      </c>
      <c r="K130" s="97" t="s">
        <v>665</v>
      </c>
      <c r="L130" s="192" t="s">
        <v>665</v>
      </c>
    </row>
    <row r="131" spans="3:12">
      <c r="C131" s="191">
        <v>2102</v>
      </c>
      <c r="D131" s="190" t="s">
        <v>256</v>
      </c>
      <c r="E131" s="97">
        <f t="shared" si="7"/>
        <v>0</v>
      </c>
      <c r="F131" s="189">
        <v>1</v>
      </c>
      <c r="G131" s="189" t="s">
        <v>502</v>
      </c>
      <c r="H131" s="97" t="s">
        <v>909</v>
      </c>
      <c r="I131" s="97" t="s">
        <v>910</v>
      </c>
      <c r="J131" s="97" t="s">
        <v>911</v>
      </c>
      <c r="K131" s="97" t="s">
        <v>912</v>
      </c>
      <c r="L131" s="192" t="s">
        <v>1196</v>
      </c>
    </row>
    <row r="132" spans="3:12">
      <c r="C132" s="191">
        <v>2103</v>
      </c>
      <c r="D132" s="190" t="s">
        <v>257</v>
      </c>
      <c r="E132" s="97">
        <f t="shared" si="7"/>
        <v>0</v>
      </c>
      <c r="F132" s="189">
        <v>1</v>
      </c>
      <c r="G132" s="189" t="s">
        <v>481</v>
      </c>
      <c r="H132" s="97" t="s">
        <v>913</v>
      </c>
      <c r="I132" s="97" t="s">
        <v>914</v>
      </c>
      <c r="J132" s="97" t="s">
        <v>915</v>
      </c>
      <c r="K132" s="97" t="s">
        <v>916</v>
      </c>
      <c r="L132" s="192" t="s">
        <v>1197</v>
      </c>
    </row>
    <row r="133" spans="3:12">
      <c r="C133" s="191">
        <v>2104</v>
      </c>
      <c r="D133" s="190" t="s">
        <v>258</v>
      </c>
      <c r="E133" s="97">
        <f t="shared" si="7"/>
        <v>0</v>
      </c>
      <c r="F133" s="189" t="s">
        <v>665</v>
      </c>
      <c r="G133" s="189" t="s">
        <v>665</v>
      </c>
      <c r="H133" s="97" t="s">
        <v>665</v>
      </c>
      <c r="I133" s="97" t="s">
        <v>665</v>
      </c>
      <c r="J133" s="97" t="s">
        <v>665</v>
      </c>
      <c r="K133" s="97" t="s">
        <v>665</v>
      </c>
      <c r="L133" s="192" t="s">
        <v>665</v>
      </c>
    </row>
    <row r="134" spans="3:12">
      <c r="C134" s="191">
        <v>2105</v>
      </c>
      <c r="D134" s="190" t="s">
        <v>259</v>
      </c>
      <c r="E134" s="97">
        <f t="shared" si="7"/>
        <v>0</v>
      </c>
      <c r="F134" s="189" t="s">
        <v>665</v>
      </c>
      <c r="G134" s="189" t="s">
        <v>665</v>
      </c>
      <c r="H134" s="97" t="s">
        <v>665</v>
      </c>
      <c r="I134" s="97" t="s">
        <v>665</v>
      </c>
      <c r="J134" s="97" t="s">
        <v>665</v>
      </c>
      <c r="K134" s="97" t="s">
        <v>665</v>
      </c>
      <c r="L134" s="192" t="s">
        <v>665</v>
      </c>
    </row>
    <row r="135" spans="3:12">
      <c r="C135" s="191">
        <v>2106</v>
      </c>
      <c r="D135" s="190" t="s">
        <v>260</v>
      </c>
      <c r="E135" s="97">
        <f t="shared" si="7"/>
        <v>0</v>
      </c>
      <c r="F135" s="189">
        <v>1</v>
      </c>
      <c r="G135" s="189" t="s">
        <v>484</v>
      </c>
      <c r="H135" s="97" t="s">
        <v>917</v>
      </c>
      <c r="I135" s="97" t="s">
        <v>918</v>
      </c>
      <c r="J135" s="97" t="s">
        <v>919</v>
      </c>
      <c r="K135" s="97" t="s">
        <v>920</v>
      </c>
      <c r="L135" s="192" t="s">
        <v>260</v>
      </c>
    </row>
    <row r="136" spans="3:12">
      <c r="C136" s="191">
        <v>2107</v>
      </c>
      <c r="D136" s="190" t="s">
        <v>261</v>
      </c>
      <c r="E136" s="97">
        <f t="shared" si="7"/>
        <v>0</v>
      </c>
      <c r="F136" s="189">
        <v>1</v>
      </c>
      <c r="G136" s="189" t="s">
        <v>499</v>
      </c>
      <c r="H136" s="97" t="s">
        <v>921</v>
      </c>
      <c r="I136" s="97" t="s">
        <v>922</v>
      </c>
      <c r="J136" s="97" t="s">
        <v>923</v>
      </c>
      <c r="K136" s="97" t="s">
        <v>924</v>
      </c>
      <c r="L136" s="192" t="s">
        <v>665</v>
      </c>
    </row>
    <row r="137" spans="3:12">
      <c r="C137" s="191">
        <v>2108</v>
      </c>
      <c r="D137" s="190" t="s">
        <v>262</v>
      </c>
      <c r="E137" s="97">
        <f t="shared" si="7"/>
        <v>0</v>
      </c>
      <c r="F137" s="189" t="s">
        <v>665</v>
      </c>
      <c r="G137" s="189" t="s">
        <v>665</v>
      </c>
      <c r="H137" s="97" t="s">
        <v>665</v>
      </c>
      <c r="I137" s="97" t="s">
        <v>665</v>
      </c>
      <c r="J137" s="97" t="s">
        <v>665</v>
      </c>
      <c r="K137" s="97" t="s">
        <v>665</v>
      </c>
      <c r="L137" s="192" t="s">
        <v>665</v>
      </c>
    </row>
    <row r="138" spans="3:12">
      <c r="C138" s="191">
        <v>2109</v>
      </c>
      <c r="D138" s="190" t="s">
        <v>263</v>
      </c>
      <c r="E138" s="97">
        <f t="shared" si="7"/>
        <v>0</v>
      </c>
      <c r="F138" s="189">
        <v>1</v>
      </c>
      <c r="G138" s="189" t="s">
        <v>487</v>
      </c>
      <c r="H138" s="97" t="s">
        <v>925</v>
      </c>
      <c r="I138" s="97" t="s">
        <v>926</v>
      </c>
      <c r="J138" s="97" t="s">
        <v>927</v>
      </c>
      <c r="K138" s="97" t="s">
        <v>928</v>
      </c>
      <c r="L138" s="192" t="s">
        <v>263</v>
      </c>
    </row>
    <row r="139" spans="3:12">
      <c r="C139" s="191">
        <v>2110</v>
      </c>
      <c r="D139" s="190" t="s">
        <v>264</v>
      </c>
      <c r="E139" s="97">
        <f t="shared" si="7"/>
        <v>0</v>
      </c>
      <c r="F139" s="189" t="s">
        <v>665</v>
      </c>
      <c r="G139" s="189" t="s">
        <v>665</v>
      </c>
      <c r="H139" s="97" t="s">
        <v>665</v>
      </c>
      <c r="I139" s="97" t="s">
        <v>665</v>
      </c>
      <c r="J139" s="97" t="s">
        <v>665</v>
      </c>
      <c r="K139" s="97" t="s">
        <v>665</v>
      </c>
      <c r="L139" s="192" t="s">
        <v>665</v>
      </c>
    </row>
    <row r="140" spans="3:12">
      <c r="C140" s="191">
        <v>2111</v>
      </c>
      <c r="D140" s="190" t="s">
        <v>265</v>
      </c>
      <c r="E140" s="97">
        <f t="shared" ref="E140:E203" si="10">IFERROR(INDEX($U$11:$U$135,MATCH($C140,$P$11:$P$135,0)),0)</f>
        <v>0</v>
      </c>
      <c r="F140" s="189">
        <v>1</v>
      </c>
      <c r="G140" s="189" t="s">
        <v>496</v>
      </c>
      <c r="H140" s="97" t="s">
        <v>929</v>
      </c>
      <c r="I140" s="97" t="s">
        <v>930</v>
      </c>
      <c r="J140" s="97" t="s">
        <v>931</v>
      </c>
      <c r="K140" s="97" t="s">
        <v>932</v>
      </c>
      <c r="L140" s="192" t="s">
        <v>1198</v>
      </c>
    </row>
    <row r="141" spans="3:12">
      <c r="C141" s="191">
        <v>2112</v>
      </c>
      <c r="D141" s="190" t="s">
        <v>266</v>
      </c>
      <c r="E141" s="97">
        <f t="shared" si="10"/>
        <v>0</v>
      </c>
      <c r="F141" s="189">
        <v>1</v>
      </c>
      <c r="G141" s="189" t="s">
        <v>508</v>
      </c>
      <c r="H141" s="97" t="s">
        <v>933</v>
      </c>
      <c r="I141" s="97" t="s">
        <v>934</v>
      </c>
      <c r="J141" s="97" t="s">
        <v>935</v>
      </c>
      <c r="K141" s="97" t="s">
        <v>936</v>
      </c>
      <c r="L141" s="192" t="s">
        <v>653</v>
      </c>
    </row>
    <row r="142" spans="3:12">
      <c r="C142" s="191">
        <v>2113</v>
      </c>
      <c r="D142" s="190" t="s">
        <v>267</v>
      </c>
      <c r="E142" s="97">
        <f t="shared" si="10"/>
        <v>0</v>
      </c>
      <c r="F142" s="189">
        <v>1</v>
      </c>
      <c r="G142" s="189" t="s">
        <v>526</v>
      </c>
      <c r="H142" s="97" t="s">
        <v>937</v>
      </c>
      <c r="I142" s="97" t="s">
        <v>938</v>
      </c>
      <c r="J142" s="97" t="s">
        <v>939</v>
      </c>
      <c r="K142" s="97" t="s">
        <v>940</v>
      </c>
      <c r="L142" s="192" t="s">
        <v>267</v>
      </c>
    </row>
    <row r="143" spans="3:12">
      <c r="C143" s="191">
        <v>2114</v>
      </c>
      <c r="D143" s="190" t="s">
        <v>268</v>
      </c>
      <c r="E143" s="97">
        <f t="shared" si="10"/>
        <v>0</v>
      </c>
      <c r="F143" s="189">
        <v>1</v>
      </c>
      <c r="G143" s="189" t="s">
        <v>514</v>
      </c>
      <c r="H143" s="97" t="s">
        <v>941</v>
      </c>
      <c r="I143" s="97" t="s">
        <v>942</v>
      </c>
      <c r="J143" s="97" t="s">
        <v>943</v>
      </c>
      <c r="K143" s="97" t="s">
        <v>944</v>
      </c>
      <c r="L143" s="192" t="s">
        <v>268</v>
      </c>
    </row>
    <row r="144" spans="3:12">
      <c r="C144" s="191">
        <v>2115</v>
      </c>
      <c r="D144" s="190" t="s">
        <v>269</v>
      </c>
      <c r="E144" s="97">
        <f t="shared" si="10"/>
        <v>0</v>
      </c>
      <c r="F144" s="189">
        <v>1</v>
      </c>
      <c r="G144" s="189" t="s">
        <v>544</v>
      </c>
      <c r="H144" s="97" t="s">
        <v>945</v>
      </c>
      <c r="I144" s="97" t="s">
        <v>946</v>
      </c>
      <c r="J144" s="97" t="s">
        <v>947</v>
      </c>
      <c r="K144" s="97" t="s">
        <v>948</v>
      </c>
      <c r="L144" s="192" t="s">
        <v>269</v>
      </c>
    </row>
    <row r="145" spans="3:12">
      <c r="C145" s="191">
        <v>2116</v>
      </c>
      <c r="D145" s="190" t="s">
        <v>270</v>
      </c>
      <c r="E145" s="97">
        <f t="shared" si="10"/>
        <v>0</v>
      </c>
      <c r="F145" s="189">
        <v>1</v>
      </c>
      <c r="G145" s="189" t="s">
        <v>523</v>
      </c>
      <c r="H145" s="97" t="s">
        <v>949</v>
      </c>
      <c r="I145" s="97" t="s">
        <v>950</v>
      </c>
      <c r="J145" s="97" t="s">
        <v>951</v>
      </c>
      <c r="K145" s="97" t="s">
        <v>952</v>
      </c>
      <c r="L145" s="192" t="s">
        <v>270</v>
      </c>
    </row>
    <row r="146" spans="3:12">
      <c r="C146" s="191">
        <v>2117</v>
      </c>
      <c r="D146" s="190" t="s">
        <v>271</v>
      </c>
      <c r="E146" s="97">
        <f t="shared" si="10"/>
        <v>0</v>
      </c>
      <c r="F146" s="189">
        <v>1</v>
      </c>
      <c r="G146" s="189" t="s">
        <v>505</v>
      </c>
      <c r="H146" s="97" t="s">
        <v>953</v>
      </c>
      <c r="I146" s="97" t="s">
        <v>954</v>
      </c>
      <c r="J146" s="97" t="s">
        <v>955</v>
      </c>
      <c r="K146" s="97" t="s">
        <v>956</v>
      </c>
      <c r="L146" s="192" t="s">
        <v>271</v>
      </c>
    </row>
    <row r="147" spans="3:12">
      <c r="C147" s="191">
        <v>2118</v>
      </c>
      <c r="D147" s="190" t="s">
        <v>272</v>
      </c>
      <c r="E147" s="97">
        <f t="shared" si="10"/>
        <v>0</v>
      </c>
      <c r="F147" s="189" t="s">
        <v>665</v>
      </c>
      <c r="G147" s="189" t="s">
        <v>665</v>
      </c>
      <c r="H147" s="97" t="s">
        <v>665</v>
      </c>
      <c r="I147" s="97" t="s">
        <v>665</v>
      </c>
      <c r="J147" s="97" t="s">
        <v>665</v>
      </c>
      <c r="K147" s="97" t="s">
        <v>665</v>
      </c>
      <c r="L147" s="192" t="s">
        <v>665</v>
      </c>
    </row>
    <row r="148" spans="3:12">
      <c r="C148" s="191">
        <v>2119</v>
      </c>
      <c r="D148" s="190" t="s">
        <v>273</v>
      </c>
      <c r="E148" s="97">
        <f t="shared" si="10"/>
        <v>0</v>
      </c>
      <c r="F148" s="189">
        <v>1</v>
      </c>
      <c r="G148" s="189" t="s">
        <v>511</v>
      </c>
      <c r="H148" s="97" t="s">
        <v>957</v>
      </c>
      <c r="I148" s="97" t="s">
        <v>958</v>
      </c>
      <c r="J148" s="97" t="s">
        <v>959</v>
      </c>
      <c r="K148" s="97" t="s">
        <v>960</v>
      </c>
      <c r="L148" s="192" t="s">
        <v>273</v>
      </c>
    </row>
    <row r="149" spans="3:12">
      <c r="C149" s="191">
        <v>2120</v>
      </c>
      <c r="D149" s="190" t="s">
        <v>274</v>
      </c>
      <c r="E149" s="97">
        <f t="shared" si="10"/>
        <v>0</v>
      </c>
      <c r="F149" s="189" t="s">
        <v>665</v>
      </c>
      <c r="G149" s="189" t="s">
        <v>665</v>
      </c>
      <c r="H149" s="97" t="s">
        <v>665</v>
      </c>
      <c r="I149" s="97" t="s">
        <v>665</v>
      </c>
      <c r="J149" s="97" t="s">
        <v>665</v>
      </c>
      <c r="K149" s="97" t="s">
        <v>665</v>
      </c>
      <c r="L149" s="192" t="s">
        <v>665</v>
      </c>
    </row>
    <row r="150" spans="3:12">
      <c r="C150" s="191">
        <v>2121</v>
      </c>
      <c r="D150" s="190" t="s">
        <v>275</v>
      </c>
      <c r="E150" s="97">
        <f t="shared" si="10"/>
        <v>0</v>
      </c>
      <c r="F150" s="189" t="s">
        <v>665</v>
      </c>
      <c r="G150" s="189" t="s">
        <v>665</v>
      </c>
      <c r="H150" s="97" t="s">
        <v>665</v>
      </c>
      <c r="I150" s="97" t="s">
        <v>665</v>
      </c>
      <c r="J150" s="97" t="s">
        <v>665</v>
      </c>
      <c r="K150" s="97" t="s">
        <v>665</v>
      </c>
      <c r="L150" s="192" t="s">
        <v>665</v>
      </c>
    </row>
    <row r="151" spans="3:12">
      <c r="C151" s="191">
        <v>2122</v>
      </c>
      <c r="D151" s="190" t="s">
        <v>276</v>
      </c>
      <c r="E151" s="97">
        <f t="shared" si="10"/>
        <v>0</v>
      </c>
      <c r="F151" s="189">
        <v>1</v>
      </c>
      <c r="G151" s="189" t="s">
        <v>532</v>
      </c>
      <c r="H151" s="97" t="s">
        <v>961</v>
      </c>
      <c r="I151" s="97" t="s">
        <v>962</v>
      </c>
      <c r="J151" s="97" t="s">
        <v>963</v>
      </c>
      <c r="K151" s="97" t="s">
        <v>964</v>
      </c>
      <c r="L151" s="192" t="s">
        <v>1199</v>
      </c>
    </row>
    <row r="152" spans="3:12">
      <c r="C152" s="191">
        <v>2123</v>
      </c>
      <c r="D152" s="190" t="s">
        <v>277</v>
      </c>
      <c r="E152" s="97">
        <f t="shared" si="10"/>
        <v>0</v>
      </c>
      <c r="F152" s="189">
        <v>1</v>
      </c>
      <c r="G152" s="189" t="s">
        <v>517</v>
      </c>
      <c r="H152" s="97" t="s">
        <v>965</v>
      </c>
      <c r="I152" s="97" t="s">
        <v>966</v>
      </c>
      <c r="J152" s="97" t="s">
        <v>967</v>
      </c>
      <c r="K152" s="97" t="s">
        <v>968</v>
      </c>
      <c r="L152" s="192" t="s">
        <v>277</v>
      </c>
    </row>
    <row r="153" spans="3:12">
      <c r="C153" s="191">
        <v>2124</v>
      </c>
      <c r="D153" s="190" t="s">
        <v>278</v>
      </c>
      <c r="E153" s="97">
        <f t="shared" si="10"/>
        <v>0</v>
      </c>
      <c r="F153" s="189" t="s">
        <v>665</v>
      </c>
      <c r="G153" s="189" t="s">
        <v>665</v>
      </c>
      <c r="H153" s="97" t="s">
        <v>665</v>
      </c>
      <c r="I153" s="97" t="s">
        <v>665</v>
      </c>
      <c r="J153" s="97" t="s">
        <v>665</v>
      </c>
      <c r="K153" s="97" t="s">
        <v>665</v>
      </c>
      <c r="L153" s="192" t="s">
        <v>665</v>
      </c>
    </row>
    <row r="154" spans="3:12">
      <c r="C154" s="191">
        <v>2125</v>
      </c>
      <c r="D154" s="190" t="s">
        <v>279</v>
      </c>
      <c r="E154" s="97">
        <f t="shared" si="10"/>
        <v>0</v>
      </c>
      <c r="F154" s="189">
        <v>1</v>
      </c>
      <c r="G154" s="189" t="s">
        <v>553</v>
      </c>
      <c r="H154" s="97" t="s">
        <v>969</v>
      </c>
      <c r="I154" s="97" t="s">
        <v>970</v>
      </c>
      <c r="J154" s="97" t="s">
        <v>971</v>
      </c>
      <c r="K154" s="97" t="s">
        <v>972</v>
      </c>
      <c r="L154" s="192" t="s">
        <v>279</v>
      </c>
    </row>
    <row r="155" spans="3:12">
      <c r="C155" s="191">
        <v>2126</v>
      </c>
      <c r="D155" s="190" t="s">
        <v>280</v>
      </c>
      <c r="E155" s="97">
        <f t="shared" si="10"/>
        <v>0</v>
      </c>
      <c r="F155" s="189">
        <v>1</v>
      </c>
      <c r="G155" s="189" t="s">
        <v>550</v>
      </c>
      <c r="H155" s="97" t="s">
        <v>973</v>
      </c>
      <c r="I155" s="97" t="s">
        <v>974</v>
      </c>
      <c r="J155" s="97" t="s">
        <v>907</v>
      </c>
      <c r="K155" s="97" t="s">
        <v>975</v>
      </c>
      <c r="L155" s="192" t="s">
        <v>280</v>
      </c>
    </row>
    <row r="156" spans="3:12">
      <c r="C156" s="191">
        <v>2200</v>
      </c>
      <c r="D156" s="190" t="s">
        <v>281</v>
      </c>
      <c r="E156" s="97">
        <f t="shared" si="10"/>
        <v>0</v>
      </c>
      <c r="F156" s="189" t="s">
        <v>665</v>
      </c>
      <c r="G156" s="189" t="s">
        <v>665</v>
      </c>
      <c r="H156" s="97" t="s">
        <v>665</v>
      </c>
      <c r="I156" s="97" t="s">
        <v>665</v>
      </c>
      <c r="J156" s="97" t="s">
        <v>665</v>
      </c>
      <c r="K156" s="97" t="s">
        <v>665</v>
      </c>
      <c r="L156" s="192" t="s">
        <v>665</v>
      </c>
    </row>
    <row r="157" spans="3:12">
      <c r="C157" s="191">
        <v>3001</v>
      </c>
      <c r="D157" s="190" t="s">
        <v>282</v>
      </c>
      <c r="E157" s="97">
        <f t="shared" si="10"/>
        <v>0</v>
      </c>
      <c r="F157" s="189">
        <v>1</v>
      </c>
      <c r="G157" s="189" t="s">
        <v>527</v>
      </c>
      <c r="H157" s="97" t="s">
        <v>976</v>
      </c>
      <c r="I157" s="97" t="s">
        <v>977</v>
      </c>
      <c r="J157" s="97" t="s">
        <v>978</v>
      </c>
      <c r="K157" s="97" t="s">
        <v>979</v>
      </c>
      <c r="L157" s="192" t="s">
        <v>282</v>
      </c>
    </row>
    <row r="158" spans="3:12">
      <c r="C158" s="191">
        <v>3002</v>
      </c>
      <c r="D158" s="190" t="s">
        <v>283</v>
      </c>
      <c r="E158" s="97">
        <f t="shared" si="10"/>
        <v>0</v>
      </c>
      <c r="F158" s="189">
        <v>1</v>
      </c>
      <c r="G158" s="189" t="s">
        <v>530</v>
      </c>
      <c r="H158" s="97" t="s">
        <v>980</v>
      </c>
      <c r="I158" s="97" t="s">
        <v>981</v>
      </c>
      <c r="J158" s="97" t="s">
        <v>982</v>
      </c>
      <c r="K158" s="97" t="s">
        <v>983</v>
      </c>
      <c r="L158" s="192" t="s">
        <v>283</v>
      </c>
    </row>
    <row r="159" spans="3:12">
      <c r="C159" s="191">
        <v>3003</v>
      </c>
      <c r="D159" s="190" t="s">
        <v>284</v>
      </c>
      <c r="E159" s="97">
        <f t="shared" si="10"/>
        <v>0</v>
      </c>
      <c r="F159" s="189">
        <v>1</v>
      </c>
      <c r="G159" s="189" t="s">
        <v>533</v>
      </c>
      <c r="H159" s="97" t="s">
        <v>984</v>
      </c>
      <c r="I159" s="97" t="s">
        <v>985</v>
      </c>
      <c r="J159" s="97" t="s">
        <v>986</v>
      </c>
      <c r="K159" s="97" t="s">
        <v>987</v>
      </c>
      <c r="L159" s="192" t="s">
        <v>284</v>
      </c>
    </row>
    <row r="160" spans="3:12">
      <c r="C160" s="191">
        <v>3004</v>
      </c>
      <c r="D160" s="190" t="s">
        <v>285</v>
      </c>
      <c r="E160" s="97">
        <f t="shared" si="10"/>
        <v>0</v>
      </c>
      <c r="F160" s="189" t="s">
        <v>665</v>
      </c>
      <c r="G160" s="189" t="s">
        <v>665</v>
      </c>
      <c r="H160" s="97" t="s">
        <v>665</v>
      </c>
      <c r="I160" s="97" t="s">
        <v>665</v>
      </c>
      <c r="J160" s="97" t="s">
        <v>665</v>
      </c>
      <c r="K160" s="97" t="s">
        <v>665</v>
      </c>
      <c r="L160" s="192" t="s">
        <v>665</v>
      </c>
    </row>
    <row r="161" spans="3:12">
      <c r="C161" s="191">
        <v>3005</v>
      </c>
      <c r="D161" s="190" t="s">
        <v>286</v>
      </c>
      <c r="E161" s="97">
        <f t="shared" si="10"/>
        <v>0</v>
      </c>
      <c r="F161" s="189" t="s">
        <v>665</v>
      </c>
      <c r="G161" s="189" t="s">
        <v>665</v>
      </c>
      <c r="H161" s="97" t="s">
        <v>665</v>
      </c>
      <c r="I161" s="97" t="s">
        <v>665</v>
      </c>
      <c r="J161" s="97" t="s">
        <v>665</v>
      </c>
      <c r="K161" s="97" t="s">
        <v>665</v>
      </c>
      <c r="L161" s="192" t="s">
        <v>665</v>
      </c>
    </row>
    <row r="162" spans="3:12">
      <c r="C162" s="191">
        <v>3006</v>
      </c>
      <c r="D162" s="190" t="s">
        <v>287</v>
      </c>
      <c r="E162" s="97">
        <f t="shared" si="10"/>
        <v>0</v>
      </c>
      <c r="F162" s="189" t="s">
        <v>665</v>
      </c>
      <c r="G162" s="189" t="s">
        <v>665</v>
      </c>
      <c r="H162" s="97" t="s">
        <v>665</v>
      </c>
      <c r="I162" s="97" t="s">
        <v>665</v>
      </c>
      <c r="J162" s="97" t="s">
        <v>665</v>
      </c>
      <c r="K162" s="97" t="s">
        <v>665</v>
      </c>
      <c r="L162" s="192" t="s">
        <v>665</v>
      </c>
    </row>
    <row r="163" spans="3:12">
      <c r="C163" s="191">
        <v>3007</v>
      </c>
      <c r="D163" s="190" t="s">
        <v>288</v>
      </c>
      <c r="E163" s="97">
        <f t="shared" si="10"/>
        <v>0</v>
      </c>
      <c r="F163" s="189">
        <v>1</v>
      </c>
      <c r="G163" s="189" t="s">
        <v>554</v>
      </c>
      <c r="H163" s="97" t="s">
        <v>988</v>
      </c>
      <c r="I163" s="97" t="s">
        <v>989</v>
      </c>
      <c r="J163" s="97" t="s">
        <v>990</v>
      </c>
      <c r="K163" s="97" t="s">
        <v>991</v>
      </c>
      <c r="L163" s="192" t="s">
        <v>288</v>
      </c>
    </row>
    <row r="164" spans="3:12">
      <c r="C164" s="191">
        <v>3008</v>
      </c>
      <c r="D164" s="190" t="s">
        <v>289</v>
      </c>
      <c r="E164" s="97">
        <f t="shared" si="10"/>
        <v>0</v>
      </c>
      <c r="F164" s="189">
        <v>1</v>
      </c>
      <c r="G164" s="189" t="s">
        <v>545</v>
      </c>
      <c r="H164" s="97" t="s">
        <v>992</v>
      </c>
      <c r="I164" s="97" t="s">
        <v>993</v>
      </c>
      <c r="J164" s="97" t="s">
        <v>994</v>
      </c>
      <c r="K164" s="97" t="s">
        <v>995</v>
      </c>
      <c r="L164" s="192" t="s">
        <v>289</v>
      </c>
    </row>
    <row r="165" spans="3:12">
      <c r="C165" s="191">
        <v>3009</v>
      </c>
      <c r="D165" s="190" t="s">
        <v>290</v>
      </c>
      <c r="E165" s="97">
        <f t="shared" si="10"/>
        <v>0</v>
      </c>
      <c r="F165" s="189">
        <v>1</v>
      </c>
      <c r="G165" s="189" t="s">
        <v>548</v>
      </c>
      <c r="H165" s="97" t="s">
        <v>996</v>
      </c>
      <c r="I165" s="97" t="s">
        <v>997</v>
      </c>
      <c r="J165" s="97" t="s">
        <v>998</v>
      </c>
      <c r="K165" s="97" t="s">
        <v>999</v>
      </c>
      <c r="L165" s="192" t="s">
        <v>290</v>
      </c>
    </row>
    <row r="166" spans="3:12">
      <c r="C166" s="191">
        <v>3010</v>
      </c>
      <c r="D166" s="190" t="s">
        <v>291</v>
      </c>
      <c r="E166" s="97">
        <f t="shared" si="10"/>
        <v>0</v>
      </c>
      <c r="F166" s="189">
        <v>1</v>
      </c>
      <c r="G166" s="189" t="s">
        <v>551</v>
      </c>
      <c r="H166" s="97" t="s">
        <v>1000</v>
      </c>
      <c r="I166" s="97" t="s">
        <v>1001</v>
      </c>
      <c r="J166" s="97" t="s">
        <v>1002</v>
      </c>
      <c r="K166" s="97" t="s">
        <v>1003</v>
      </c>
      <c r="L166" s="192" t="s">
        <v>291</v>
      </c>
    </row>
    <row r="167" spans="3:12">
      <c r="C167" s="191">
        <v>3011</v>
      </c>
      <c r="D167" s="190" t="s">
        <v>292</v>
      </c>
      <c r="E167" s="97">
        <f t="shared" si="10"/>
        <v>0</v>
      </c>
      <c r="F167" s="189" t="s">
        <v>665</v>
      </c>
      <c r="G167" s="189" t="s">
        <v>665</v>
      </c>
      <c r="H167" s="97" t="s">
        <v>665</v>
      </c>
      <c r="I167" s="97" t="s">
        <v>665</v>
      </c>
      <c r="J167" s="97" t="s">
        <v>665</v>
      </c>
      <c r="K167" s="97" t="s">
        <v>665</v>
      </c>
      <c r="L167" s="192" t="s">
        <v>665</v>
      </c>
    </row>
    <row r="168" spans="3:12">
      <c r="C168" s="191">
        <v>3012</v>
      </c>
      <c r="D168" s="190" t="s">
        <v>293</v>
      </c>
      <c r="E168" s="97">
        <f t="shared" si="10"/>
        <v>0</v>
      </c>
      <c r="F168" s="189">
        <v>1</v>
      </c>
      <c r="G168" s="189" t="s">
        <v>560</v>
      </c>
      <c r="H168" s="97" t="s">
        <v>1004</v>
      </c>
      <c r="I168" s="97" t="s">
        <v>1005</v>
      </c>
      <c r="J168" s="97" t="s">
        <v>1006</v>
      </c>
      <c r="K168" s="97" t="s">
        <v>1007</v>
      </c>
      <c r="L168" s="192" t="s">
        <v>293</v>
      </c>
    </row>
    <row r="169" spans="3:12">
      <c r="C169" s="191">
        <v>3013</v>
      </c>
      <c r="D169" s="190" t="s">
        <v>294</v>
      </c>
      <c r="E169" s="97">
        <f t="shared" si="10"/>
        <v>0</v>
      </c>
      <c r="F169" s="189">
        <v>1</v>
      </c>
      <c r="G169" s="189" t="s">
        <v>1214</v>
      </c>
      <c r="H169" s="97" t="s">
        <v>1008</v>
      </c>
      <c r="I169" s="97" t="s">
        <v>1009</v>
      </c>
      <c r="J169" s="97" t="s">
        <v>1010</v>
      </c>
      <c r="K169" s="97" t="s">
        <v>1011</v>
      </c>
      <c r="L169" s="192" t="s">
        <v>294</v>
      </c>
    </row>
    <row r="170" spans="3:12">
      <c r="C170" s="191">
        <v>3014</v>
      </c>
      <c r="D170" s="190" t="s">
        <v>295</v>
      </c>
      <c r="E170" s="97">
        <f t="shared" si="10"/>
        <v>0</v>
      </c>
      <c r="F170" s="189" t="s">
        <v>665</v>
      </c>
      <c r="G170" s="189" t="s">
        <v>665</v>
      </c>
      <c r="H170" s="97" t="s">
        <v>665</v>
      </c>
      <c r="I170" s="97" t="s">
        <v>665</v>
      </c>
      <c r="J170" s="97" t="s">
        <v>665</v>
      </c>
      <c r="K170" s="97" t="s">
        <v>665</v>
      </c>
      <c r="L170" s="192" t="s">
        <v>665</v>
      </c>
    </row>
    <row r="171" spans="3:12">
      <c r="C171" s="191">
        <v>3015</v>
      </c>
      <c r="D171" s="190" t="s">
        <v>296</v>
      </c>
      <c r="E171" s="97">
        <f t="shared" si="10"/>
        <v>1</v>
      </c>
      <c r="F171" s="189">
        <v>1</v>
      </c>
      <c r="G171" s="189" t="s">
        <v>569</v>
      </c>
      <c r="H171" s="97" t="s">
        <v>1012</v>
      </c>
      <c r="I171" s="97" t="s">
        <v>1013</v>
      </c>
      <c r="J171" s="97" t="s">
        <v>1014</v>
      </c>
      <c r="K171" s="97" t="s">
        <v>1015</v>
      </c>
      <c r="L171" s="192" t="s">
        <v>296</v>
      </c>
    </row>
    <row r="172" spans="3:12">
      <c r="C172" s="191">
        <v>3016</v>
      </c>
      <c r="D172" s="190" t="s">
        <v>297</v>
      </c>
      <c r="E172" s="97">
        <f t="shared" si="10"/>
        <v>0</v>
      </c>
      <c r="F172" s="189">
        <v>1</v>
      </c>
      <c r="G172" s="189" t="s">
        <v>572</v>
      </c>
      <c r="H172" s="97" t="s">
        <v>1016</v>
      </c>
      <c r="I172" s="97" t="s">
        <v>1017</v>
      </c>
      <c r="J172" s="97" t="s">
        <v>1018</v>
      </c>
      <c r="K172" s="97" t="s">
        <v>1019</v>
      </c>
      <c r="L172" s="192" t="s">
        <v>297</v>
      </c>
    </row>
    <row r="173" spans="3:12">
      <c r="C173" s="191">
        <v>3017</v>
      </c>
      <c r="D173" s="190" t="s">
        <v>298</v>
      </c>
      <c r="E173" s="97">
        <f t="shared" si="10"/>
        <v>0</v>
      </c>
      <c r="F173" s="189">
        <v>1</v>
      </c>
      <c r="G173" s="189" t="s">
        <v>575</v>
      </c>
      <c r="H173" s="97" t="s">
        <v>1020</v>
      </c>
      <c r="I173" s="97" t="s">
        <v>1021</v>
      </c>
      <c r="J173" s="97" t="s">
        <v>1022</v>
      </c>
      <c r="K173" s="97" t="s">
        <v>1023</v>
      </c>
      <c r="L173" s="192" t="s">
        <v>298</v>
      </c>
    </row>
    <row r="174" spans="3:12">
      <c r="C174" s="191">
        <v>3018</v>
      </c>
      <c r="D174" s="190" t="s">
        <v>299</v>
      </c>
      <c r="E174" s="97">
        <f t="shared" si="10"/>
        <v>0</v>
      </c>
      <c r="F174" s="189">
        <v>1</v>
      </c>
      <c r="G174" s="189" t="s">
        <v>599</v>
      </c>
      <c r="H174" s="97" t="s">
        <v>1024</v>
      </c>
      <c r="I174" s="97" t="s">
        <v>1025</v>
      </c>
      <c r="J174" s="97" t="s">
        <v>1026</v>
      </c>
      <c r="K174" s="97" t="s">
        <v>1027</v>
      </c>
      <c r="L174" s="192" t="s">
        <v>299</v>
      </c>
    </row>
    <row r="175" spans="3:12">
      <c r="C175" s="191">
        <v>3019</v>
      </c>
      <c r="D175" s="190" t="s">
        <v>300</v>
      </c>
      <c r="E175" s="97">
        <f t="shared" si="10"/>
        <v>0</v>
      </c>
      <c r="F175" s="189">
        <v>1</v>
      </c>
      <c r="G175" s="189" t="s">
        <v>596</v>
      </c>
      <c r="H175" s="97" t="s">
        <v>1028</v>
      </c>
      <c r="I175" s="97" t="s">
        <v>1029</v>
      </c>
      <c r="J175" s="97" t="s">
        <v>1030</v>
      </c>
      <c r="K175" s="97" t="s">
        <v>1031</v>
      </c>
      <c r="L175" s="192" t="s">
        <v>300</v>
      </c>
    </row>
    <row r="176" spans="3:12">
      <c r="C176" s="191">
        <v>3020</v>
      </c>
      <c r="D176" s="190" t="s">
        <v>301</v>
      </c>
      <c r="E176" s="97">
        <f t="shared" si="10"/>
        <v>0</v>
      </c>
      <c r="F176" s="189" t="s">
        <v>665</v>
      </c>
      <c r="G176" s="189" t="s">
        <v>665</v>
      </c>
      <c r="H176" s="97" t="s">
        <v>665</v>
      </c>
      <c r="I176" s="97" t="s">
        <v>665</v>
      </c>
      <c r="J176" s="97" t="s">
        <v>665</v>
      </c>
      <c r="K176" s="97" t="s">
        <v>665</v>
      </c>
      <c r="L176" s="192" t="s">
        <v>665</v>
      </c>
    </row>
    <row r="177" spans="3:12">
      <c r="C177" s="191">
        <v>3021</v>
      </c>
      <c r="D177" s="190" t="s">
        <v>302</v>
      </c>
      <c r="E177" s="97">
        <f t="shared" si="10"/>
        <v>0</v>
      </c>
      <c r="F177" s="189">
        <v>1</v>
      </c>
      <c r="G177" s="189" t="s">
        <v>593</v>
      </c>
      <c r="H177" s="97" t="s">
        <v>1032</v>
      </c>
      <c r="I177" s="97" t="s">
        <v>1033</v>
      </c>
      <c r="J177" s="97" t="s">
        <v>1034</v>
      </c>
      <c r="K177" s="97" t="s">
        <v>1035</v>
      </c>
      <c r="L177" s="192" t="s">
        <v>302</v>
      </c>
    </row>
    <row r="178" spans="3:12">
      <c r="C178" s="191">
        <v>3022</v>
      </c>
      <c r="D178" s="190" t="s">
        <v>303</v>
      </c>
      <c r="E178" s="97">
        <f t="shared" si="10"/>
        <v>0</v>
      </c>
      <c r="F178" s="189" t="s">
        <v>665</v>
      </c>
      <c r="G178" s="189" t="s">
        <v>665</v>
      </c>
      <c r="H178" s="97" t="s">
        <v>665</v>
      </c>
      <c r="I178" s="97" t="s">
        <v>665</v>
      </c>
      <c r="J178" s="97" t="s">
        <v>665</v>
      </c>
      <c r="K178" s="97" t="s">
        <v>665</v>
      </c>
      <c r="L178" s="192" t="s">
        <v>665</v>
      </c>
    </row>
    <row r="179" spans="3:12">
      <c r="C179" s="191">
        <v>3023</v>
      </c>
      <c r="D179" s="190" t="s">
        <v>304</v>
      </c>
      <c r="E179" s="97">
        <f t="shared" si="10"/>
        <v>0</v>
      </c>
      <c r="F179" s="189">
        <v>1</v>
      </c>
      <c r="G179" s="189" t="s">
        <v>587</v>
      </c>
      <c r="H179" s="97" t="s">
        <v>1036</v>
      </c>
      <c r="I179" s="97" t="s">
        <v>1037</v>
      </c>
      <c r="J179" s="97" t="s">
        <v>1038</v>
      </c>
      <c r="K179" s="97" t="s">
        <v>1039</v>
      </c>
      <c r="L179" s="192" t="s">
        <v>304</v>
      </c>
    </row>
    <row r="180" spans="3:12">
      <c r="C180" s="191">
        <v>3024</v>
      </c>
      <c r="D180" s="190" t="s">
        <v>305</v>
      </c>
      <c r="E180" s="97">
        <f t="shared" si="10"/>
        <v>0</v>
      </c>
      <c r="F180" s="189" t="s">
        <v>665</v>
      </c>
      <c r="G180" s="189" t="s">
        <v>665</v>
      </c>
      <c r="H180" s="97" t="s">
        <v>665</v>
      </c>
      <c r="I180" s="97" t="s">
        <v>665</v>
      </c>
      <c r="J180" s="97" t="s">
        <v>665</v>
      </c>
      <c r="K180" s="97" t="s">
        <v>665</v>
      </c>
      <c r="L180" s="192" t="s">
        <v>665</v>
      </c>
    </row>
    <row r="181" spans="3:12">
      <c r="C181" s="191">
        <v>3025</v>
      </c>
      <c r="D181" s="190" t="s">
        <v>306</v>
      </c>
      <c r="E181" s="97">
        <f t="shared" si="10"/>
        <v>0</v>
      </c>
      <c r="F181" s="189">
        <v>1</v>
      </c>
      <c r="G181" s="189" t="s">
        <v>590</v>
      </c>
      <c r="H181" s="97" t="s">
        <v>1040</v>
      </c>
      <c r="I181" s="97" t="s">
        <v>1041</v>
      </c>
      <c r="J181" s="97" t="s">
        <v>1042</v>
      </c>
      <c r="K181" s="97" t="s">
        <v>1043</v>
      </c>
      <c r="L181" s="192" t="s">
        <v>306</v>
      </c>
    </row>
    <row r="182" spans="3:12">
      <c r="C182" s="191">
        <v>3026</v>
      </c>
      <c r="D182" s="190" t="s">
        <v>307</v>
      </c>
      <c r="E182" s="97">
        <f t="shared" si="10"/>
        <v>0</v>
      </c>
      <c r="F182" s="189" t="s">
        <v>665</v>
      </c>
      <c r="G182" s="189" t="s">
        <v>665</v>
      </c>
      <c r="H182" s="97" t="s">
        <v>665</v>
      </c>
      <c r="I182" s="97" t="s">
        <v>665</v>
      </c>
      <c r="J182" s="97" t="s">
        <v>665</v>
      </c>
      <c r="K182" s="97" t="s">
        <v>665</v>
      </c>
      <c r="L182" s="192" t="s">
        <v>665</v>
      </c>
    </row>
    <row r="183" spans="3:12">
      <c r="C183" s="191">
        <v>3027</v>
      </c>
      <c r="D183" s="190" t="s">
        <v>308</v>
      </c>
      <c r="E183" s="97">
        <f t="shared" si="10"/>
        <v>0</v>
      </c>
      <c r="F183" s="189">
        <v>1</v>
      </c>
      <c r="G183" s="189" t="s">
        <v>1215</v>
      </c>
      <c r="H183" s="97" t="s">
        <v>1044</v>
      </c>
      <c r="I183" s="97" t="s">
        <v>1045</v>
      </c>
      <c r="J183" s="97" t="s">
        <v>1046</v>
      </c>
      <c r="K183" s="97" t="s">
        <v>1047</v>
      </c>
      <c r="L183" s="192" t="s">
        <v>308</v>
      </c>
    </row>
    <row r="184" spans="3:12">
      <c r="C184" s="191">
        <v>3028</v>
      </c>
      <c r="D184" s="190" t="s">
        <v>309</v>
      </c>
      <c r="E184" s="97">
        <f t="shared" si="10"/>
        <v>0</v>
      </c>
      <c r="F184" s="189" t="s">
        <v>665</v>
      </c>
      <c r="G184" s="189" t="s">
        <v>665</v>
      </c>
      <c r="H184" s="97" t="s">
        <v>665</v>
      </c>
      <c r="I184" s="97" t="s">
        <v>665</v>
      </c>
      <c r="J184" s="97" t="s">
        <v>665</v>
      </c>
      <c r="K184" s="97" t="s">
        <v>665</v>
      </c>
      <c r="L184" s="192" t="s">
        <v>665</v>
      </c>
    </row>
    <row r="185" spans="3:12">
      <c r="C185" s="191">
        <v>3029</v>
      </c>
      <c r="D185" s="190" t="s">
        <v>310</v>
      </c>
      <c r="E185" s="97">
        <f t="shared" si="10"/>
        <v>0</v>
      </c>
      <c r="F185" s="189" t="s">
        <v>665</v>
      </c>
      <c r="G185" s="189" t="s">
        <v>665</v>
      </c>
      <c r="H185" s="97" t="s">
        <v>665</v>
      </c>
      <c r="I185" s="97" t="s">
        <v>665</v>
      </c>
      <c r="J185" s="97" t="s">
        <v>665</v>
      </c>
      <c r="K185" s="97" t="s">
        <v>665</v>
      </c>
      <c r="L185" s="192" t="s">
        <v>665</v>
      </c>
    </row>
    <row r="186" spans="3:12">
      <c r="C186" s="191">
        <v>3030</v>
      </c>
      <c r="D186" s="190" t="s">
        <v>311</v>
      </c>
      <c r="E186" s="97">
        <f t="shared" si="10"/>
        <v>0</v>
      </c>
      <c r="F186" s="189">
        <v>1</v>
      </c>
      <c r="G186" s="189" t="s">
        <v>564</v>
      </c>
      <c r="H186" s="97" t="s">
        <v>1048</v>
      </c>
      <c r="I186" s="97" t="s">
        <v>1049</v>
      </c>
      <c r="J186" s="97" t="s">
        <v>1050</v>
      </c>
      <c r="K186" s="97" t="s">
        <v>1051</v>
      </c>
      <c r="L186" s="192" t="s">
        <v>654</v>
      </c>
    </row>
    <row r="187" spans="3:12">
      <c r="C187" s="191">
        <v>3031</v>
      </c>
      <c r="D187" s="190"/>
      <c r="E187" s="97">
        <f t="shared" si="10"/>
        <v>0</v>
      </c>
      <c r="F187" s="189" t="s">
        <v>665</v>
      </c>
      <c r="G187" s="189" t="s">
        <v>665</v>
      </c>
      <c r="H187" s="97" t="s">
        <v>665</v>
      </c>
      <c r="I187" s="97" t="s">
        <v>665</v>
      </c>
      <c r="J187" s="97" t="s">
        <v>665</v>
      </c>
      <c r="K187" s="97" t="s">
        <v>665</v>
      </c>
      <c r="L187" s="192" t="s">
        <v>665</v>
      </c>
    </row>
    <row r="188" spans="3:12">
      <c r="C188" s="191">
        <v>3032</v>
      </c>
      <c r="D188" s="190"/>
      <c r="E188" s="97">
        <f t="shared" si="10"/>
        <v>0</v>
      </c>
      <c r="F188" s="189" t="s">
        <v>665</v>
      </c>
      <c r="G188" s="189" t="s">
        <v>665</v>
      </c>
      <c r="H188" s="97" t="s">
        <v>665</v>
      </c>
      <c r="I188" s="97" t="s">
        <v>665</v>
      </c>
      <c r="J188" s="97" t="s">
        <v>665</v>
      </c>
      <c r="K188" s="97" t="s">
        <v>665</v>
      </c>
      <c r="L188" s="192" t="s">
        <v>665</v>
      </c>
    </row>
    <row r="189" spans="3:12">
      <c r="C189" s="191">
        <v>3033</v>
      </c>
      <c r="D189" s="190" t="s">
        <v>312</v>
      </c>
      <c r="E189" s="97">
        <f t="shared" si="10"/>
        <v>0</v>
      </c>
      <c r="F189" s="189">
        <v>1</v>
      </c>
      <c r="G189" s="189" t="s">
        <v>1216</v>
      </c>
      <c r="H189" s="97" t="s">
        <v>1052</v>
      </c>
      <c r="I189" s="97" t="s">
        <v>1053</v>
      </c>
      <c r="J189" s="97" t="s">
        <v>1054</v>
      </c>
      <c r="K189" s="97" t="s">
        <v>1055</v>
      </c>
      <c r="L189" s="192" t="s">
        <v>1200</v>
      </c>
    </row>
    <row r="190" spans="3:12">
      <c r="C190" s="191">
        <v>3034</v>
      </c>
      <c r="D190" s="190" t="s">
        <v>313</v>
      </c>
      <c r="E190" s="97">
        <f t="shared" si="10"/>
        <v>0</v>
      </c>
      <c r="F190" s="189" t="s">
        <v>665</v>
      </c>
      <c r="G190" s="189" t="s">
        <v>665</v>
      </c>
      <c r="H190" s="97" t="s">
        <v>665</v>
      </c>
      <c r="I190" s="97" t="s">
        <v>665</v>
      </c>
      <c r="J190" s="97" t="s">
        <v>665</v>
      </c>
      <c r="K190" s="97" t="s">
        <v>665</v>
      </c>
      <c r="L190" s="192" t="s">
        <v>665</v>
      </c>
    </row>
    <row r="191" spans="3:12">
      <c r="C191" s="191">
        <v>3035</v>
      </c>
      <c r="D191" s="190" t="s">
        <v>314</v>
      </c>
      <c r="E191" s="97">
        <f t="shared" si="10"/>
        <v>0</v>
      </c>
      <c r="F191" s="189" t="s">
        <v>665</v>
      </c>
      <c r="G191" s="189" t="s">
        <v>665</v>
      </c>
      <c r="H191" s="97" t="s">
        <v>665</v>
      </c>
      <c r="I191" s="97" t="s">
        <v>665</v>
      </c>
      <c r="J191" s="97" t="s">
        <v>665</v>
      </c>
      <c r="K191" s="97" t="s">
        <v>665</v>
      </c>
      <c r="L191" s="192" t="s">
        <v>665</v>
      </c>
    </row>
    <row r="192" spans="3:12">
      <c r="C192" s="191">
        <v>3036</v>
      </c>
      <c r="D192" s="190" t="s">
        <v>315</v>
      </c>
      <c r="E192" s="97">
        <f t="shared" si="10"/>
        <v>0</v>
      </c>
      <c r="F192" s="189" t="s">
        <v>665</v>
      </c>
      <c r="G192" s="189" t="s">
        <v>665</v>
      </c>
      <c r="H192" s="97" t="s">
        <v>665</v>
      </c>
      <c r="I192" s="97" t="s">
        <v>665</v>
      </c>
      <c r="J192" s="97" t="s">
        <v>665</v>
      </c>
      <c r="K192" s="97" t="s">
        <v>665</v>
      </c>
      <c r="L192" s="192" t="s">
        <v>665</v>
      </c>
    </row>
    <row r="193" spans="3:12">
      <c r="C193" s="191">
        <v>3037</v>
      </c>
      <c r="D193" s="190" t="s">
        <v>316</v>
      </c>
      <c r="E193" s="97">
        <f t="shared" si="10"/>
        <v>0</v>
      </c>
      <c r="F193" s="189">
        <v>1</v>
      </c>
      <c r="G193" s="189" t="s">
        <v>396</v>
      </c>
      <c r="H193" s="97" t="s">
        <v>1056</v>
      </c>
      <c r="I193" s="97" t="s">
        <v>1057</v>
      </c>
      <c r="J193" s="97" t="s">
        <v>1058</v>
      </c>
      <c r="K193" s="97" t="s">
        <v>1059</v>
      </c>
      <c r="L193" s="192" t="s">
        <v>1201</v>
      </c>
    </row>
    <row r="194" spans="3:12">
      <c r="C194" s="191">
        <v>3038</v>
      </c>
      <c r="D194" s="190" t="s">
        <v>317</v>
      </c>
      <c r="E194" s="97">
        <f t="shared" si="10"/>
        <v>0</v>
      </c>
      <c r="F194" s="189">
        <v>1</v>
      </c>
      <c r="G194" s="189" t="s">
        <v>578</v>
      </c>
      <c r="H194" s="97" t="s">
        <v>1060</v>
      </c>
      <c r="I194" s="97" t="s">
        <v>1061</v>
      </c>
      <c r="J194" s="97" t="s">
        <v>1022</v>
      </c>
      <c r="K194" s="97" t="s">
        <v>1062</v>
      </c>
      <c r="L194" s="192" t="s">
        <v>1202</v>
      </c>
    </row>
    <row r="195" spans="3:12">
      <c r="C195" s="191">
        <v>3039</v>
      </c>
      <c r="D195" s="190" t="s">
        <v>318</v>
      </c>
      <c r="E195" s="97">
        <f t="shared" si="10"/>
        <v>0</v>
      </c>
      <c r="F195" s="189">
        <v>1</v>
      </c>
      <c r="G195" s="189" t="s">
        <v>399</v>
      </c>
      <c r="H195" s="97" t="s">
        <v>1063</v>
      </c>
      <c r="I195" s="97" t="s">
        <v>1064</v>
      </c>
      <c r="J195" s="97" t="s">
        <v>1065</v>
      </c>
      <c r="K195" s="97" t="s">
        <v>1066</v>
      </c>
      <c r="L195" s="192" t="s">
        <v>1203</v>
      </c>
    </row>
    <row r="196" spans="3:12">
      <c r="C196" s="191">
        <v>3040</v>
      </c>
      <c r="D196" s="190" t="s">
        <v>319</v>
      </c>
      <c r="E196" s="97">
        <f t="shared" si="10"/>
        <v>0</v>
      </c>
      <c r="F196" s="189" t="s">
        <v>665</v>
      </c>
      <c r="G196" s="189" t="s">
        <v>665</v>
      </c>
      <c r="H196" s="97" t="s">
        <v>665</v>
      </c>
      <c r="I196" s="97" t="s">
        <v>665</v>
      </c>
      <c r="J196" s="97" t="s">
        <v>665</v>
      </c>
      <c r="K196" s="97" t="s">
        <v>665</v>
      </c>
      <c r="L196" s="192" t="s">
        <v>665</v>
      </c>
    </row>
    <row r="197" spans="3:12">
      <c r="C197" s="191">
        <v>3041</v>
      </c>
      <c r="D197" s="190" t="s">
        <v>320</v>
      </c>
      <c r="E197" s="97">
        <f t="shared" si="10"/>
        <v>0</v>
      </c>
      <c r="F197" s="189" t="s">
        <v>665</v>
      </c>
      <c r="G197" s="189" t="s">
        <v>665</v>
      </c>
      <c r="H197" s="97" t="s">
        <v>665</v>
      </c>
      <c r="I197" s="97" t="s">
        <v>665</v>
      </c>
      <c r="J197" s="97" t="s">
        <v>665</v>
      </c>
      <c r="K197" s="97" t="s">
        <v>665</v>
      </c>
      <c r="L197" s="192" t="s">
        <v>665</v>
      </c>
    </row>
    <row r="198" spans="3:12">
      <c r="C198" s="191">
        <v>3042</v>
      </c>
      <c r="D198" s="190" t="s">
        <v>321</v>
      </c>
      <c r="E198" s="97">
        <f t="shared" si="10"/>
        <v>0</v>
      </c>
      <c r="F198" s="189" t="s">
        <v>665</v>
      </c>
      <c r="G198" s="189" t="s">
        <v>665</v>
      </c>
      <c r="H198" s="97" t="s">
        <v>665</v>
      </c>
      <c r="I198" s="97" t="s">
        <v>665</v>
      </c>
      <c r="J198" s="97" t="s">
        <v>665</v>
      </c>
      <c r="K198" s="97" t="s">
        <v>665</v>
      </c>
      <c r="L198" s="192" t="s">
        <v>665</v>
      </c>
    </row>
    <row r="199" spans="3:12">
      <c r="C199" s="191">
        <v>3043</v>
      </c>
      <c r="D199" s="190" t="s">
        <v>322</v>
      </c>
      <c r="E199" s="97">
        <f t="shared" si="10"/>
        <v>0</v>
      </c>
      <c r="F199" s="189">
        <v>1</v>
      </c>
      <c r="G199" s="189" t="s">
        <v>1217</v>
      </c>
      <c r="H199" s="97" t="s">
        <v>1067</v>
      </c>
      <c r="I199" s="97" t="s">
        <v>1068</v>
      </c>
      <c r="J199" s="97" t="s">
        <v>1069</v>
      </c>
      <c r="K199" s="97" t="s">
        <v>1070</v>
      </c>
      <c r="L199" s="192" t="s">
        <v>322</v>
      </c>
    </row>
    <row r="200" spans="3:12">
      <c r="C200" s="191">
        <v>3044</v>
      </c>
      <c r="D200" s="190" t="s">
        <v>323</v>
      </c>
      <c r="E200" s="97">
        <f t="shared" si="10"/>
        <v>0</v>
      </c>
      <c r="F200" s="189">
        <v>1</v>
      </c>
      <c r="G200" s="189" t="s">
        <v>405</v>
      </c>
      <c r="H200" s="97" t="s">
        <v>1071</v>
      </c>
      <c r="I200" s="97" t="s">
        <v>1072</v>
      </c>
      <c r="J200" s="97" t="s">
        <v>1073</v>
      </c>
      <c r="K200" s="97" t="s">
        <v>1074</v>
      </c>
      <c r="L200" s="192" t="s">
        <v>1204</v>
      </c>
    </row>
    <row r="201" spans="3:12">
      <c r="C201" s="191">
        <v>3045</v>
      </c>
      <c r="D201" s="190" t="s">
        <v>324</v>
      </c>
      <c r="E201" s="97">
        <f t="shared" si="10"/>
        <v>0</v>
      </c>
      <c r="F201" s="189">
        <v>1</v>
      </c>
      <c r="G201" s="189" t="s">
        <v>591</v>
      </c>
      <c r="H201" s="97" t="s">
        <v>1024</v>
      </c>
      <c r="I201" s="97" t="s">
        <v>1025</v>
      </c>
      <c r="J201" s="97" t="s">
        <v>1026</v>
      </c>
      <c r="K201" s="97" t="s">
        <v>1027</v>
      </c>
      <c r="L201" s="192" t="s">
        <v>1205</v>
      </c>
    </row>
    <row r="202" spans="3:12">
      <c r="C202" s="191">
        <v>3046</v>
      </c>
      <c r="D202" s="190"/>
      <c r="E202" s="97">
        <f t="shared" si="10"/>
        <v>0</v>
      </c>
      <c r="F202" s="189" t="s">
        <v>665</v>
      </c>
      <c r="G202" s="189" t="s">
        <v>665</v>
      </c>
      <c r="H202" s="97" t="s">
        <v>665</v>
      </c>
      <c r="I202" s="97" t="s">
        <v>665</v>
      </c>
      <c r="J202" s="97" t="s">
        <v>665</v>
      </c>
      <c r="K202" s="97" t="s">
        <v>665</v>
      </c>
      <c r="L202" s="192" t="s">
        <v>665</v>
      </c>
    </row>
    <row r="203" spans="3:12">
      <c r="C203" s="191">
        <v>3101</v>
      </c>
      <c r="D203" s="190" t="s">
        <v>325</v>
      </c>
      <c r="E203" s="97">
        <f t="shared" si="10"/>
        <v>0</v>
      </c>
      <c r="F203" s="189">
        <v>1</v>
      </c>
      <c r="G203" s="189" t="s">
        <v>408</v>
      </c>
      <c r="H203" s="97" t="s">
        <v>1075</v>
      </c>
      <c r="I203" s="97" t="s">
        <v>1076</v>
      </c>
      <c r="J203" s="97" t="s">
        <v>1077</v>
      </c>
      <c r="K203" s="97" t="s">
        <v>1078</v>
      </c>
      <c r="L203" s="192" t="s">
        <v>325</v>
      </c>
    </row>
    <row r="204" spans="3:12">
      <c r="C204" s="191">
        <v>3102</v>
      </c>
      <c r="D204" s="190" t="s">
        <v>326</v>
      </c>
      <c r="E204" s="97">
        <f t="shared" ref="E204:E267" si="11">IFERROR(INDEX($U$11:$U$135,MATCH($C204,$P$11:$P$135,0)),0)</f>
        <v>0</v>
      </c>
      <c r="F204" s="189" t="s">
        <v>665</v>
      </c>
      <c r="G204" s="189" t="s">
        <v>665</v>
      </c>
      <c r="H204" s="97" t="s">
        <v>665</v>
      </c>
      <c r="I204" s="97" t="s">
        <v>665</v>
      </c>
      <c r="J204" s="97" t="s">
        <v>665</v>
      </c>
      <c r="K204" s="97" t="s">
        <v>665</v>
      </c>
      <c r="L204" s="192" t="s">
        <v>665</v>
      </c>
    </row>
    <row r="205" spans="3:12">
      <c r="C205" s="191">
        <v>3200</v>
      </c>
      <c r="D205" s="190" t="s">
        <v>327</v>
      </c>
      <c r="E205" s="97">
        <f t="shared" si="11"/>
        <v>0</v>
      </c>
      <c r="F205" s="189" t="s">
        <v>665</v>
      </c>
      <c r="G205" s="189" t="s">
        <v>665</v>
      </c>
      <c r="H205" s="97" t="s">
        <v>665</v>
      </c>
      <c r="I205" s="97" t="s">
        <v>665</v>
      </c>
      <c r="J205" s="97" t="s">
        <v>665</v>
      </c>
      <c r="K205" s="97" t="s">
        <v>665</v>
      </c>
      <c r="L205" s="192" t="s">
        <v>665</v>
      </c>
    </row>
    <row r="206" spans="3:12">
      <c r="C206" s="191">
        <v>4001</v>
      </c>
      <c r="D206" s="190" t="s">
        <v>328</v>
      </c>
      <c r="E206" s="97">
        <f t="shared" si="11"/>
        <v>0</v>
      </c>
      <c r="F206" s="189">
        <v>1</v>
      </c>
      <c r="G206" s="189" t="s">
        <v>423</v>
      </c>
      <c r="H206" s="97" t="s">
        <v>1079</v>
      </c>
      <c r="I206" s="97" t="s">
        <v>1080</v>
      </c>
      <c r="J206" s="97" t="s">
        <v>1081</v>
      </c>
      <c r="K206" s="97" t="s">
        <v>1082</v>
      </c>
      <c r="L206" s="192" t="s">
        <v>328</v>
      </c>
    </row>
    <row r="207" spans="3:12">
      <c r="C207" s="191">
        <v>4002</v>
      </c>
      <c r="D207" s="190" t="s">
        <v>329</v>
      </c>
      <c r="E207" s="97">
        <f t="shared" si="11"/>
        <v>0</v>
      </c>
      <c r="F207" s="189">
        <v>1</v>
      </c>
      <c r="G207" s="189" t="s">
        <v>411</v>
      </c>
      <c r="H207" s="97" t="s">
        <v>1083</v>
      </c>
      <c r="I207" s="97" t="s">
        <v>1084</v>
      </c>
      <c r="J207" s="97" t="s">
        <v>1085</v>
      </c>
      <c r="K207" s="97" t="s">
        <v>1086</v>
      </c>
      <c r="L207" s="192" t="s">
        <v>329</v>
      </c>
    </row>
    <row r="208" spans="3:12">
      <c r="C208" s="191">
        <v>4003</v>
      </c>
      <c r="D208" s="190" t="s">
        <v>330</v>
      </c>
      <c r="E208" s="97">
        <f t="shared" si="11"/>
        <v>0</v>
      </c>
      <c r="F208" s="189">
        <v>1</v>
      </c>
      <c r="G208" s="189" t="s">
        <v>414</v>
      </c>
      <c r="H208" s="97" t="s">
        <v>1087</v>
      </c>
      <c r="I208" s="97" t="s">
        <v>1088</v>
      </c>
      <c r="J208" s="97" t="s">
        <v>1089</v>
      </c>
      <c r="K208" s="97" t="s">
        <v>1090</v>
      </c>
      <c r="L208" s="192" t="s">
        <v>330</v>
      </c>
    </row>
    <row r="209" spans="3:12">
      <c r="C209" s="191">
        <v>4004</v>
      </c>
      <c r="D209" s="190" t="s">
        <v>331</v>
      </c>
      <c r="E209" s="97">
        <f t="shared" si="11"/>
        <v>1</v>
      </c>
      <c r="F209" s="189">
        <v>1</v>
      </c>
      <c r="G209" s="189" t="s">
        <v>426</v>
      </c>
      <c r="H209" s="97" t="s">
        <v>1091</v>
      </c>
      <c r="I209" s="97" t="s">
        <v>1092</v>
      </c>
      <c r="J209" s="97" t="s">
        <v>1093</v>
      </c>
      <c r="K209" s="97" t="s">
        <v>1094</v>
      </c>
      <c r="L209" s="192" t="s">
        <v>331</v>
      </c>
    </row>
    <row r="210" spans="3:12">
      <c r="C210" s="191">
        <v>4005</v>
      </c>
      <c r="D210" s="190" t="s">
        <v>332</v>
      </c>
      <c r="E210" s="97">
        <f t="shared" si="11"/>
        <v>0</v>
      </c>
      <c r="F210" s="189">
        <v>1</v>
      </c>
      <c r="G210" s="189" t="s">
        <v>417</v>
      </c>
      <c r="H210" s="97" t="s">
        <v>1095</v>
      </c>
      <c r="I210" s="97" t="s">
        <v>1096</v>
      </c>
      <c r="J210" s="97" t="s">
        <v>1097</v>
      </c>
      <c r="K210" s="97" t="s">
        <v>1098</v>
      </c>
      <c r="L210" s="192" t="s">
        <v>332</v>
      </c>
    </row>
    <row r="211" spans="3:12">
      <c r="C211" s="191">
        <v>4006</v>
      </c>
      <c r="D211" s="190" t="s">
        <v>333</v>
      </c>
      <c r="E211" s="97">
        <f t="shared" si="11"/>
        <v>0</v>
      </c>
      <c r="F211" s="189">
        <v>1</v>
      </c>
      <c r="G211" s="189" t="s">
        <v>420</v>
      </c>
      <c r="H211" s="97" t="s">
        <v>1099</v>
      </c>
      <c r="I211" s="97" t="s">
        <v>1100</v>
      </c>
      <c r="J211" s="97" t="s">
        <v>1101</v>
      </c>
      <c r="K211" s="97" t="s">
        <v>1102</v>
      </c>
      <c r="L211" s="192" t="s">
        <v>333</v>
      </c>
    </row>
    <row r="212" spans="3:12">
      <c r="C212" s="191">
        <v>4007</v>
      </c>
      <c r="D212" s="190" t="s">
        <v>334</v>
      </c>
      <c r="E212" s="97">
        <f t="shared" si="11"/>
        <v>0</v>
      </c>
      <c r="F212" s="189" t="s">
        <v>665</v>
      </c>
      <c r="G212" s="189" t="s">
        <v>665</v>
      </c>
      <c r="H212" s="97" t="s">
        <v>665</v>
      </c>
      <c r="I212" s="97" t="s">
        <v>665</v>
      </c>
      <c r="J212" s="97" t="s">
        <v>665</v>
      </c>
      <c r="K212" s="97" t="s">
        <v>665</v>
      </c>
      <c r="L212" s="192" t="s">
        <v>665</v>
      </c>
    </row>
    <row r="213" spans="3:12">
      <c r="C213" s="191">
        <v>4008</v>
      </c>
      <c r="D213" s="190" t="s">
        <v>335</v>
      </c>
      <c r="E213" s="97">
        <f t="shared" si="11"/>
        <v>0</v>
      </c>
      <c r="F213" s="189" t="s">
        <v>665</v>
      </c>
      <c r="G213" s="189" t="s">
        <v>665</v>
      </c>
      <c r="H213" s="97" t="s">
        <v>665</v>
      </c>
      <c r="I213" s="97" t="s">
        <v>665</v>
      </c>
      <c r="J213" s="97" t="s">
        <v>665</v>
      </c>
      <c r="K213" s="97" t="s">
        <v>665</v>
      </c>
      <c r="L213" s="192" t="s">
        <v>665</v>
      </c>
    </row>
    <row r="214" spans="3:12">
      <c r="C214" s="191">
        <v>4009</v>
      </c>
      <c r="D214" s="190" t="s">
        <v>336</v>
      </c>
      <c r="E214" s="97">
        <f t="shared" si="11"/>
        <v>0</v>
      </c>
      <c r="F214" s="189">
        <v>1</v>
      </c>
      <c r="G214" s="189" t="s">
        <v>450</v>
      </c>
      <c r="H214" s="97" t="s">
        <v>1103</v>
      </c>
      <c r="I214" s="97" t="s">
        <v>1104</v>
      </c>
      <c r="J214" s="97" t="s">
        <v>1105</v>
      </c>
      <c r="K214" s="97" t="s">
        <v>1106</v>
      </c>
      <c r="L214" s="192" t="s">
        <v>336</v>
      </c>
    </row>
    <row r="215" spans="3:12">
      <c r="C215" s="191">
        <v>4010</v>
      </c>
      <c r="D215" s="190" t="s">
        <v>337</v>
      </c>
      <c r="E215" s="97">
        <f t="shared" si="11"/>
        <v>1</v>
      </c>
      <c r="F215" s="189">
        <v>1</v>
      </c>
      <c r="G215" s="189" t="s">
        <v>441</v>
      </c>
      <c r="H215" s="97" t="s">
        <v>1107</v>
      </c>
      <c r="I215" s="97" t="s">
        <v>1108</v>
      </c>
      <c r="J215" s="97" t="s">
        <v>1109</v>
      </c>
      <c r="K215" s="97" t="s">
        <v>1110</v>
      </c>
      <c r="L215" s="192" t="s">
        <v>337</v>
      </c>
    </row>
    <row r="216" spans="3:12">
      <c r="C216" s="191">
        <v>4011</v>
      </c>
      <c r="D216" s="190" t="s">
        <v>338</v>
      </c>
      <c r="E216" s="97">
        <f t="shared" si="11"/>
        <v>0</v>
      </c>
      <c r="F216" s="189">
        <v>1</v>
      </c>
      <c r="G216" s="189" t="s">
        <v>447</v>
      </c>
      <c r="H216" s="97" t="s">
        <v>1111</v>
      </c>
      <c r="I216" s="97" t="s">
        <v>1112</v>
      </c>
      <c r="J216" s="97" t="s">
        <v>1113</v>
      </c>
      <c r="K216" s="97" t="s">
        <v>1114</v>
      </c>
      <c r="L216" s="192" t="s">
        <v>338</v>
      </c>
    </row>
    <row r="217" spans="3:12">
      <c r="C217" s="191">
        <v>4012</v>
      </c>
      <c r="D217" s="190" t="s">
        <v>339</v>
      </c>
      <c r="E217" s="97">
        <f t="shared" si="11"/>
        <v>0</v>
      </c>
      <c r="F217" s="189">
        <v>1</v>
      </c>
      <c r="G217" s="189" t="s">
        <v>1218</v>
      </c>
      <c r="H217" s="97" t="s">
        <v>1115</v>
      </c>
      <c r="I217" s="97" t="s">
        <v>1116</v>
      </c>
      <c r="J217" s="97" t="s">
        <v>1117</v>
      </c>
      <c r="K217" s="97" t="s">
        <v>1118</v>
      </c>
      <c r="L217" s="192" t="s">
        <v>339</v>
      </c>
    </row>
    <row r="218" spans="3:12">
      <c r="C218" s="191">
        <v>4013</v>
      </c>
      <c r="D218" s="190" t="s">
        <v>340</v>
      </c>
      <c r="E218" s="97">
        <f t="shared" si="11"/>
        <v>0</v>
      </c>
      <c r="F218" s="189" t="s">
        <v>665</v>
      </c>
      <c r="G218" s="189" t="s">
        <v>665</v>
      </c>
      <c r="H218" s="97" t="s">
        <v>665</v>
      </c>
      <c r="I218" s="97" t="s">
        <v>665</v>
      </c>
      <c r="J218" s="97" t="s">
        <v>665</v>
      </c>
      <c r="K218" s="97" t="s">
        <v>665</v>
      </c>
      <c r="L218" s="192" t="s">
        <v>665</v>
      </c>
    </row>
    <row r="219" spans="3:12">
      <c r="C219" s="191">
        <v>4014</v>
      </c>
      <c r="D219" s="190" t="s">
        <v>341</v>
      </c>
      <c r="E219" s="97">
        <f t="shared" si="11"/>
        <v>0</v>
      </c>
      <c r="F219" s="189">
        <v>1</v>
      </c>
      <c r="G219" s="189" t="s">
        <v>429</v>
      </c>
      <c r="H219" s="97" t="s">
        <v>1119</v>
      </c>
      <c r="I219" s="97" t="s">
        <v>1120</v>
      </c>
      <c r="J219" s="97" t="s">
        <v>1121</v>
      </c>
      <c r="K219" s="97" t="s">
        <v>1122</v>
      </c>
      <c r="L219" s="192" t="s">
        <v>341</v>
      </c>
    </row>
    <row r="220" spans="3:12">
      <c r="C220" s="191">
        <v>4015</v>
      </c>
      <c r="D220" s="190" t="s">
        <v>342</v>
      </c>
      <c r="E220" s="97">
        <f t="shared" si="11"/>
        <v>0</v>
      </c>
      <c r="F220" s="189">
        <v>1</v>
      </c>
      <c r="G220" s="189" t="s">
        <v>435</v>
      </c>
      <c r="H220" s="97" t="s">
        <v>1123</v>
      </c>
      <c r="I220" s="97" t="s">
        <v>1124</v>
      </c>
      <c r="J220" s="97" t="s">
        <v>1125</v>
      </c>
      <c r="K220" s="97" t="s">
        <v>1126</v>
      </c>
      <c r="L220" s="192" t="s">
        <v>342</v>
      </c>
    </row>
    <row r="221" spans="3:12">
      <c r="C221" s="191">
        <v>4016</v>
      </c>
      <c r="D221" s="190" t="s">
        <v>343</v>
      </c>
      <c r="E221" s="97">
        <f t="shared" si="11"/>
        <v>0</v>
      </c>
      <c r="F221" s="189" t="s">
        <v>665</v>
      </c>
      <c r="G221" s="189" t="s">
        <v>665</v>
      </c>
      <c r="H221" s="97" t="s">
        <v>665</v>
      </c>
      <c r="I221" s="97" t="s">
        <v>665</v>
      </c>
      <c r="J221" s="97" t="s">
        <v>665</v>
      </c>
      <c r="K221" s="97" t="s">
        <v>665</v>
      </c>
      <c r="L221" s="192" t="s">
        <v>665</v>
      </c>
    </row>
    <row r="222" spans="3:12">
      <c r="C222" s="191">
        <v>4017</v>
      </c>
      <c r="D222" s="190" t="s">
        <v>344</v>
      </c>
      <c r="E222" s="97">
        <f t="shared" si="11"/>
        <v>0</v>
      </c>
      <c r="F222" s="189" t="s">
        <v>665</v>
      </c>
      <c r="G222" s="189" t="s">
        <v>665</v>
      </c>
      <c r="H222" s="97" t="s">
        <v>665</v>
      </c>
      <c r="I222" s="97" t="s">
        <v>665</v>
      </c>
      <c r="J222" s="97" t="s">
        <v>665</v>
      </c>
      <c r="K222" s="97" t="s">
        <v>665</v>
      </c>
      <c r="L222" s="192" t="s">
        <v>665</v>
      </c>
    </row>
    <row r="223" spans="3:12">
      <c r="C223" s="191">
        <v>4018</v>
      </c>
      <c r="D223" s="190" t="s">
        <v>345</v>
      </c>
      <c r="E223" s="97">
        <f t="shared" si="11"/>
        <v>0</v>
      </c>
      <c r="F223" s="189" t="s">
        <v>665</v>
      </c>
      <c r="G223" s="189" t="s">
        <v>665</v>
      </c>
      <c r="H223" s="97" t="s">
        <v>665</v>
      </c>
      <c r="I223" s="97" t="s">
        <v>665</v>
      </c>
      <c r="J223" s="97" t="s">
        <v>665</v>
      </c>
      <c r="K223" s="97" t="s">
        <v>665</v>
      </c>
      <c r="L223" s="192" t="s">
        <v>665</v>
      </c>
    </row>
    <row r="224" spans="3:12">
      <c r="C224" s="191">
        <v>4019</v>
      </c>
      <c r="D224" s="190" t="s">
        <v>346</v>
      </c>
      <c r="E224" s="97">
        <f t="shared" si="11"/>
        <v>0</v>
      </c>
      <c r="F224" s="189" t="s">
        <v>665</v>
      </c>
      <c r="G224" s="189" t="s">
        <v>665</v>
      </c>
      <c r="H224" s="97" t="s">
        <v>665</v>
      </c>
      <c r="I224" s="97" t="s">
        <v>665</v>
      </c>
      <c r="J224" s="97" t="s">
        <v>665</v>
      </c>
      <c r="K224" s="97" t="s">
        <v>665</v>
      </c>
      <c r="L224" s="192" t="s">
        <v>665</v>
      </c>
    </row>
    <row r="225" spans="3:12">
      <c r="C225" s="191">
        <v>4020</v>
      </c>
      <c r="D225" s="190" t="s">
        <v>347</v>
      </c>
      <c r="E225" s="97">
        <f t="shared" si="11"/>
        <v>0</v>
      </c>
      <c r="F225" s="189">
        <v>1</v>
      </c>
      <c r="G225" s="189" t="s">
        <v>1219</v>
      </c>
      <c r="H225" s="97" t="s">
        <v>1127</v>
      </c>
      <c r="I225" s="97" t="s">
        <v>1128</v>
      </c>
      <c r="J225" s="97" t="s">
        <v>1129</v>
      </c>
      <c r="K225" s="97" t="s">
        <v>1130</v>
      </c>
      <c r="L225" s="192" t="s">
        <v>1206</v>
      </c>
    </row>
    <row r="226" spans="3:12">
      <c r="C226" s="191">
        <v>4021</v>
      </c>
      <c r="D226" s="190" t="s">
        <v>348</v>
      </c>
      <c r="E226" s="97">
        <f t="shared" si="11"/>
        <v>0</v>
      </c>
      <c r="F226" s="189" t="s">
        <v>665</v>
      </c>
      <c r="G226" s="189" t="s">
        <v>665</v>
      </c>
      <c r="H226" s="97" t="s">
        <v>665</v>
      </c>
      <c r="I226" s="97" t="s">
        <v>665</v>
      </c>
      <c r="J226" s="97" t="s">
        <v>665</v>
      </c>
      <c r="K226" s="97" t="s">
        <v>665</v>
      </c>
      <c r="L226" s="192" t="s">
        <v>665</v>
      </c>
    </row>
    <row r="227" spans="3:12">
      <c r="C227" s="191">
        <v>4022</v>
      </c>
      <c r="D227" s="190" t="s">
        <v>349</v>
      </c>
      <c r="E227" s="97">
        <f t="shared" si="11"/>
        <v>0</v>
      </c>
      <c r="F227" s="189" t="s">
        <v>665</v>
      </c>
      <c r="G227" s="189" t="s">
        <v>665</v>
      </c>
      <c r="H227" s="97" t="s">
        <v>665</v>
      </c>
      <c r="I227" s="97" t="s">
        <v>665</v>
      </c>
      <c r="J227" s="97" t="s">
        <v>665</v>
      </c>
      <c r="K227" s="97" t="s">
        <v>665</v>
      </c>
      <c r="L227" s="192" t="s">
        <v>665</v>
      </c>
    </row>
    <row r="228" spans="3:12">
      <c r="C228" s="191">
        <v>4023</v>
      </c>
      <c r="D228" s="190" t="s">
        <v>350</v>
      </c>
      <c r="E228" s="97">
        <f t="shared" si="11"/>
        <v>0</v>
      </c>
      <c r="F228" s="189" t="s">
        <v>665</v>
      </c>
      <c r="G228" s="189" t="s">
        <v>665</v>
      </c>
      <c r="H228" s="97" t="s">
        <v>665</v>
      </c>
      <c r="I228" s="97" t="s">
        <v>665</v>
      </c>
      <c r="J228" s="97" t="s">
        <v>665</v>
      </c>
      <c r="K228" s="97" t="s">
        <v>665</v>
      </c>
      <c r="L228" s="192" t="s">
        <v>665</v>
      </c>
    </row>
    <row r="229" spans="3:12">
      <c r="C229" s="191">
        <v>4024</v>
      </c>
      <c r="D229" s="190" t="s">
        <v>351</v>
      </c>
      <c r="E229" s="97">
        <f t="shared" si="11"/>
        <v>0</v>
      </c>
      <c r="F229" s="189" t="s">
        <v>665</v>
      </c>
      <c r="G229" s="189" t="s">
        <v>665</v>
      </c>
      <c r="H229" s="97" t="s">
        <v>665</v>
      </c>
      <c r="I229" s="97" t="s">
        <v>665</v>
      </c>
      <c r="J229" s="97" t="s">
        <v>665</v>
      </c>
      <c r="K229" s="97" t="s">
        <v>665</v>
      </c>
      <c r="L229" s="192" t="s">
        <v>665</v>
      </c>
    </row>
    <row r="230" spans="3:12">
      <c r="C230" s="191">
        <v>4025</v>
      </c>
      <c r="D230" s="190" t="s">
        <v>352</v>
      </c>
      <c r="E230" s="97">
        <f t="shared" si="11"/>
        <v>0</v>
      </c>
      <c r="F230" s="189">
        <v>1</v>
      </c>
      <c r="G230" s="189" t="s">
        <v>540</v>
      </c>
      <c r="H230" s="97" t="s">
        <v>1131</v>
      </c>
      <c r="I230" s="97" t="s">
        <v>1132</v>
      </c>
      <c r="J230" s="97" t="s">
        <v>1133</v>
      </c>
      <c r="K230" s="97" t="s">
        <v>1134</v>
      </c>
      <c r="L230" s="192" t="s">
        <v>352</v>
      </c>
    </row>
    <row r="231" spans="3:12">
      <c r="C231" s="191">
        <v>4026</v>
      </c>
      <c r="D231" s="190" t="s">
        <v>353</v>
      </c>
      <c r="E231" s="97">
        <f t="shared" si="11"/>
        <v>0</v>
      </c>
      <c r="F231" s="189" t="s">
        <v>665</v>
      </c>
      <c r="G231" s="189" t="s">
        <v>665</v>
      </c>
      <c r="H231" s="97" t="s">
        <v>665</v>
      </c>
      <c r="I231" s="97" t="s">
        <v>665</v>
      </c>
      <c r="J231" s="97" t="s">
        <v>665</v>
      </c>
      <c r="K231" s="97" t="s">
        <v>665</v>
      </c>
      <c r="L231" s="192" t="s">
        <v>665</v>
      </c>
    </row>
    <row r="232" spans="3:12">
      <c r="C232" s="191">
        <v>4027</v>
      </c>
      <c r="D232" s="190" t="s">
        <v>354</v>
      </c>
      <c r="E232" s="97">
        <f t="shared" si="11"/>
        <v>0</v>
      </c>
      <c r="F232" s="189">
        <v>1</v>
      </c>
      <c r="G232" s="189" t="s">
        <v>459</v>
      </c>
      <c r="H232" s="97" t="s">
        <v>1135</v>
      </c>
      <c r="I232" s="97" t="s">
        <v>1136</v>
      </c>
      <c r="J232" s="97" t="s">
        <v>1137</v>
      </c>
      <c r="K232" s="97" t="s">
        <v>1138</v>
      </c>
      <c r="L232" s="192" t="s">
        <v>354</v>
      </c>
    </row>
    <row r="233" spans="3:12">
      <c r="C233" s="191">
        <v>4028</v>
      </c>
      <c r="D233" s="190" t="s">
        <v>355</v>
      </c>
      <c r="E233" s="97">
        <f t="shared" si="11"/>
        <v>0</v>
      </c>
      <c r="F233" s="189">
        <v>1</v>
      </c>
      <c r="G233" s="189" t="s">
        <v>462</v>
      </c>
      <c r="H233" s="97" t="s">
        <v>1139</v>
      </c>
      <c r="I233" s="97" t="s">
        <v>1140</v>
      </c>
      <c r="J233" s="97" t="s">
        <v>1141</v>
      </c>
      <c r="K233" s="97" t="s">
        <v>1142</v>
      </c>
      <c r="L233" s="192" t="s">
        <v>665</v>
      </c>
    </row>
    <row r="234" spans="3:12">
      <c r="C234" s="191">
        <v>4029</v>
      </c>
      <c r="D234" s="190"/>
      <c r="E234" s="97">
        <f t="shared" si="11"/>
        <v>0</v>
      </c>
      <c r="F234" s="189" t="s">
        <v>665</v>
      </c>
      <c r="G234" s="189" t="s">
        <v>665</v>
      </c>
      <c r="H234" s="97" t="s">
        <v>665</v>
      </c>
      <c r="I234" s="97" t="s">
        <v>665</v>
      </c>
      <c r="J234" s="97" t="s">
        <v>665</v>
      </c>
      <c r="K234" s="97" t="s">
        <v>665</v>
      </c>
      <c r="L234" s="192" t="s">
        <v>665</v>
      </c>
    </row>
    <row r="235" spans="3:12">
      <c r="C235" s="191">
        <v>4030</v>
      </c>
      <c r="D235" s="190" t="s">
        <v>356</v>
      </c>
      <c r="E235" s="97">
        <f t="shared" si="11"/>
        <v>0</v>
      </c>
      <c r="F235" s="189" t="s">
        <v>665</v>
      </c>
      <c r="G235" s="189" t="s">
        <v>665</v>
      </c>
      <c r="H235" s="97" t="s">
        <v>665</v>
      </c>
      <c r="I235" s="97" t="s">
        <v>665</v>
      </c>
      <c r="J235" s="97" t="s">
        <v>665</v>
      </c>
      <c r="K235" s="97" t="s">
        <v>665</v>
      </c>
      <c r="L235" s="192" t="s">
        <v>665</v>
      </c>
    </row>
    <row r="236" spans="3:12">
      <c r="C236" s="191">
        <v>4031</v>
      </c>
      <c r="D236" s="190" t="s">
        <v>357</v>
      </c>
      <c r="E236" s="97">
        <f t="shared" si="11"/>
        <v>0</v>
      </c>
      <c r="F236" s="189" t="s">
        <v>665</v>
      </c>
      <c r="G236" s="189" t="s">
        <v>665</v>
      </c>
      <c r="H236" s="97" t="s">
        <v>665</v>
      </c>
      <c r="I236" s="97" t="s">
        <v>665</v>
      </c>
      <c r="J236" s="97" t="s">
        <v>665</v>
      </c>
      <c r="K236" s="97" t="s">
        <v>665</v>
      </c>
      <c r="L236" s="192" t="s">
        <v>665</v>
      </c>
    </row>
    <row r="237" spans="3:12">
      <c r="C237" s="191">
        <v>4032</v>
      </c>
      <c r="D237" s="190" t="s">
        <v>358</v>
      </c>
      <c r="E237" s="97">
        <f t="shared" si="11"/>
        <v>0</v>
      </c>
      <c r="F237" s="189" t="s">
        <v>665</v>
      </c>
      <c r="G237" s="189" t="s">
        <v>665</v>
      </c>
      <c r="H237" s="97" t="s">
        <v>665</v>
      </c>
      <c r="I237" s="97" t="s">
        <v>665</v>
      </c>
      <c r="J237" s="97" t="s">
        <v>665</v>
      </c>
      <c r="K237" s="97" t="s">
        <v>665</v>
      </c>
      <c r="L237" s="192" t="s">
        <v>665</v>
      </c>
    </row>
    <row r="238" spans="3:12">
      <c r="C238" s="191">
        <v>4033</v>
      </c>
      <c r="D238" s="190" t="s">
        <v>359</v>
      </c>
      <c r="E238" s="97">
        <f t="shared" si="11"/>
        <v>0</v>
      </c>
      <c r="F238" s="189" t="s">
        <v>665</v>
      </c>
      <c r="G238" s="189" t="s">
        <v>665</v>
      </c>
      <c r="H238" s="97" t="s">
        <v>665</v>
      </c>
      <c r="I238" s="97" t="s">
        <v>665</v>
      </c>
      <c r="J238" s="97" t="s">
        <v>665</v>
      </c>
      <c r="K238" s="97" t="s">
        <v>665</v>
      </c>
      <c r="L238" s="192" t="s">
        <v>665</v>
      </c>
    </row>
    <row r="239" spans="3:12">
      <c r="C239" s="191">
        <v>4034</v>
      </c>
      <c r="D239" s="190" t="s">
        <v>360</v>
      </c>
      <c r="E239" s="97">
        <f t="shared" si="11"/>
        <v>0</v>
      </c>
      <c r="F239" s="189" t="s">
        <v>665</v>
      </c>
      <c r="G239" s="189" t="s">
        <v>665</v>
      </c>
      <c r="H239" s="97" t="s">
        <v>665</v>
      </c>
      <c r="I239" s="97" t="s">
        <v>665</v>
      </c>
      <c r="J239" s="97" t="s">
        <v>665</v>
      </c>
      <c r="K239" s="97" t="s">
        <v>665</v>
      </c>
      <c r="L239" s="192" t="s">
        <v>665</v>
      </c>
    </row>
    <row r="240" spans="3:12">
      <c r="C240" s="191">
        <v>4035</v>
      </c>
      <c r="D240" s="190" t="s">
        <v>361</v>
      </c>
      <c r="E240" s="97">
        <f t="shared" si="11"/>
        <v>0</v>
      </c>
      <c r="F240" s="189" t="s">
        <v>665</v>
      </c>
      <c r="G240" s="189" t="s">
        <v>665</v>
      </c>
      <c r="H240" s="97" t="s">
        <v>665</v>
      </c>
      <c r="I240" s="97" t="s">
        <v>665</v>
      </c>
      <c r="J240" s="97" t="s">
        <v>665</v>
      </c>
      <c r="K240" s="97" t="s">
        <v>665</v>
      </c>
      <c r="L240" s="192" t="s">
        <v>665</v>
      </c>
    </row>
    <row r="241" spans="3:12">
      <c r="C241" s="191">
        <v>4036</v>
      </c>
      <c r="D241" s="190" t="s">
        <v>362</v>
      </c>
      <c r="E241" s="97">
        <f t="shared" si="11"/>
        <v>0</v>
      </c>
      <c r="F241" s="189" t="s">
        <v>665</v>
      </c>
      <c r="G241" s="189" t="s">
        <v>665</v>
      </c>
      <c r="H241" s="97" t="s">
        <v>665</v>
      </c>
      <c r="I241" s="97" t="s">
        <v>665</v>
      </c>
      <c r="J241" s="97" t="s">
        <v>665</v>
      </c>
      <c r="K241" s="97" t="s">
        <v>665</v>
      </c>
      <c r="L241" s="192" t="s">
        <v>665</v>
      </c>
    </row>
    <row r="242" spans="3:12">
      <c r="C242" s="191">
        <v>4037</v>
      </c>
      <c r="D242" s="190" t="s">
        <v>363</v>
      </c>
      <c r="E242" s="97">
        <f t="shared" si="11"/>
        <v>0</v>
      </c>
      <c r="F242" s="189" t="s">
        <v>665</v>
      </c>
      <c r="G242" s="189" t="s">
        <v>665</v>
      </c>
      <c r="H242" s="97" t="s">
        <v>665</v>
      </c>
      <c r="I242" s="97" t="s">
        <v>665</v>
      </c>
      <c r="J242" s="97" t="s">
        <v>665</v>
      </c>
      <c r="K242" s="97" t="s">
        <v>665</v>
      </c>
      <c r="L242" s="192" t="s">
        <v>665</v>
      </c>
    </row>
    <row r="243" spans="3:12">
      <c r="C243" s="191">
        <v>4038</v>
      </c>
      <c r="D243" s="190" t="s">
        <v>364</v>
      </c>
      <c r="E243" s="97">
        <f t="shared" si="11"/>
        <v>0</v>
      </c>
      <c r="F243" s="189" t="s">
        <v>665</v>
      </c>
      <c r="G243" s="189" t="s">
        <v>665</v>
      </c>
      <c r="H243" s="97" t="s">
        <v>665</v>
      </c>
      <c r="I243" s="97" t="s">
        <v>665</v>
      </c>
      <c r="J243" s="97" t="s">
        <v>665</v>
      </c>
      <c r="K243" s="97" t="s">
        <v>665</v>
      </c>
      <c r="L243" s="192" t="s">
        <v>665</v>
      </c>
    </row>
    <row r="244" spans="3:12">
      <c r="C244" s="191">
        <v>4039</v>
      </c>
      <c r="D244" s="190"/>
      <c r="E244" s="97">
        <f t="shared" si="11"/>
        <v>0</v>
      </c>
      <c r="F244" s="189" t="s">
        <v>665</v>
      </c>
      <c r="G244" s="189" t="s">
        <v>665</v>
      </c>
      <c r="H244" s="97" t="s">
        <v>665</v>
      </c>
      <c r="I244" s="97" t="s">
        <v>665</v>
      </c>
      <c r="J244" s="97" t="s">
        <v>665</v>
      </c>
      <c r="K244" s="97" t="s">
        <v>665</v>
      </c>
      <c r="L244" s="192" t="s">
        <v>665</v>
      </c>
    </row>
    <row r="245" spans="3:12">
      <c r="C245" s="191">
        <v>4040</v>
      </c>
      <c r="D245" s="190"/>
      <c r="E245" s="97">
        <f t="shared" si="11"/>
        <v>0</v>
      </c>
      <c r="F245" s="189" t="s">
        <v>665</v>
      </c>
      <c r="G245" s="189" t="s">
        <v>665</v>
      </c>
      <c r="H245" s="97" t="s">
        <v>665</v>
      </c>
      <c r="I245" s="97" t="s">
        <v>665</v>
      </c>
      <c r="J245" s="97" t="s">
        <v>665</v>
      </c>
      <c r="K245" s="97" t="s">
        <v>665</v>
      </c>
      <c r="L245" s="192" t="s">
        <v>665</v>
      </c>
    </row>
    <row r="246" spans="3:12">
      <c r="C246" s="191">
        <v>4041</v>
      </c>
      <c r="D246" s="190" t="s">
        <v>365</v>
      </c>
      <c r="E246" s="97">
        <f t="shared" si="11"/>
        <v>0</v>
      </c>
      <c r="F246" s="189" t="s">
        <v>665</v>
      </c>
      <c r="G246" s="189" t="s">
        <v>665</v>
      </c>
      <c r="H246" s="97" t="s">
        <v>665</v>
      </c>
      <c r="I246" s="97" t="s">
        <v>665</v>
      </c>
      <c r="J246" s="97" t="s">
        <v>665</v>
      </c>
      <c r="K246" s="97" t="s">
        <v>665</v>
      </c>
      <c r="L246" s="192" t="s">
        <v>665</v>
      </c>
    </row>
    <row r="247" spans="3:12">
      <c r="C247" s="191">
        <v>4042</v>
      </c>
      <c r="D247" s="190" t="s">
        <v>366</v>
      </c>
      <c r="E247" s="97">
        <f t="shared" si="11"/>
        <v>0</v>
      </c>
      <c r="F247" s="189" t="s">
        <v>665</v>
      </c>
      <c r="G247" s="189" t="s">
        <v>665</v>
      </c>
      <c r="H247" s="97" t="s">
        <v>665</v>
      </c>
      <c r="I247" s="97" t="s">
        <v>665</v>
      </c>
      <c r="J247" s="97" t="s">
        <v>665</v>
      </c>
      <c r="K247" s="97" t="s">
        <v>665</v>
      </c>
      <c r="L247" s="192" t="s">
        <v>665</v>
      </c>
    </row>
    <row r="248" spans="3:12">
      <c r="C248" s="191">
        <v>4043</v>
      </c>
      <c r="D248" s="190" t="s">
        <v>367</v>
      </c>
      <c r="E248" s="97">
        <f t="shared" si="11"/>
        <v>0</v>
      </c>
      <c r="F248" s="189">
        <v>1</v>
      </c>
      <c r="G248" s="189" t="s">
        <v>492</v>
      </c>
      <c r="H248" s="97" t="s">
        <v>1143</v>
      </c>
      <c r="I248" s="97" t="s">
        <v>1144</v>
      </c>
      <c r="J248" s="97" t="s">
        <v>1085</v>
      </c>
      <c r="K248" s="97" t="s">
        <v>1086</v>
      </c>
      <c r="L248" s="192" t="s">
        <v>367</v>
      </c>
    </row>
    <row r="249" spans="3:12">
      <c r="C249" s="191">
        <v>4044</v>
      </c>
      <c r="D249" s="190" t="s">
        <v>368</v>
      </c>
      <c r="E249" s="97">
        <f t="shared" si="11"/>
        <v>0</v>
      </c>
      <c r="F249" s="189">
        <v>1</v>
      </c>
      <c r="G249" s="189" t="s">
        <v>489</v>
      </c>
      <c r="H249" s="97" t="s">
        <v>1145</v>
      </c>
      <c r="I249" s="97" t="s">
        <v>1146</v>
      </c>
      <c r="J249" s="97" t="s">
        <v>1147</v>
      </c>
      <c r="K249" s="97" t="s">
        <v>1148</v>
      </c>
      <c r="L249" s="192" t="s">
        <v>1207</v>
      </c>
    </row>
    <row r="250" spans="3:12">
      <c r="C250" s="191">
        <v>4045</v>
      </c>
      <c r="D250" s="190" t="s">
        <v>369</v>
      </c>
      <c r="E250" s="97">
        <f t="shared" si="11"/>
        <v>0</v>
      </c>
      <c r="F250" s="189">
        <v>1</v>
      </c>
      <c r="G250" s="189" t="s">
        <v>495</v>
      </c>
      <c r="H250" s="97" t="s">
        <v>1149</v>
      </c>
      <c r="I250" s="97" t="s">
        <v>1150</v>
      </c>
      <c r="J250" s="97" t="s">
        <v>1151</v>
      </c>
      <c r="K250" s="97" t="s">
        <v>1152</v>
      </c>
      <c r="L250" s="192" t="s">
        <v>369</v>
      </c>
    </row>
    <row r="251" spans="3:12">
      <c r="C251" s="191">
        <v>4046</v>
      </c>
      <c r="D251" s="190" t="s">
        <v>370</v>
      </c>
      <c r="E251" s="97">
        <f t="shared" si="11"/>
        <v>0</v>
      </c>
      <c r="F251" s="189">
        <v>1</v>
      </c>
      <c r="G251" s="189" t="s">
        <v>498</v>
      </c>
      <c r="H251" s="97" t="s">
        <v>1153</v>
      </c>
      <c r="I251" s="97" t="s">
        <v>1154</v>
      </c>
      <c r="J251" s="97" t="s">
        <v>1155</v>
      </c>
      <c r="K251" s="97" t="s">
        <v>1156</v>
      </c>
      <c r="L251" s="192" t="s">
        <v>1208</v>
      </c>
    </row>
    <row r="252" spans="3:12">
      <c r="C252" s="191">
        <v>4047</v>
      </c>
      <c r="D252" s="190" t="s">
        <v>371</v>
      </c>
      <c r="E252" s="97">
        <f t="shared" si="11"/>
        <v>0</v>
      </c>
      <c r="F252" s="189">
        <v>1</v>
      </c>
      <c r="G252" s="189" t="s">
        <v>501</v>
      </c>
      <c r="H252" s="97" t="s">
        <v>1157</v>
      </c>
      <c r="I252" s="97" t="s">
        <v>1158</v>
      </c>
      <c r="J252" s="97" t="s">
        <v>1159</v>
      </c>
      <c r="K252" s="97" t="s">
        <v>1160</v>
      </c>
      <c r="L252" s="192" t="s">
        <v>371</v>
      </c>
    </row>
    <row r="253" spans="3:12">
      <c r="C253" s="191">
        <v>4048</v>
      </c>
      <c r="D253" s="190"/>
      <c r="E253" s="97">
        <f t="shared" si="11"/>
        <v>0</v>
      </c>
      <c r="F253" s="189" t="s">
        <v>665</v>
      </c>
      <c r="G253" s="189" t="s">
        <v>665</v>
      </c>
      <c r="H253" s="97" t="s">
        <v>665</v>
      </c>
      <c r="I253" s="97" t="s">
        <v>665</v>
      </c>
      <c r="J253" s="97" t="s">
        <v>665</v>
      </c>
      <c r="K253" s="97" t="s">
        <v>665</v>
      </c>
      <c r="L253" s="192" t="s">
        <v>665</v>
      </c>
    </row>
    <row r="254" spans="3:12">
      <c r="C254" s="191">
        <v>4049</v>
      </c>
      <c r="D254" s="190" t="s">
        <v>372</v>
      </c>
      <c r="E254" s="97">
        <f t="shared" si="11"/>
        <v>0</v>
      </c>
      <c r="F254" s="189">
        <v>1</v>
      </c>
      <c r="G254" s="189" t="s">
        <v>549</v>
      </c>
      <c r="H254" s="97" t="s">
        <v>1161</v>
      </c>
      <c r="I254" s="97" t="s">
        <v>1162</v>
      </c>
      <c r="J254" s="97" t="s">
        <v>1163</v>
      </c>
      <c r="K254" s="97" t="s">
        <v>1164</v>
      </c>
      <c r="L254" s="192" t="s">
        <v>1209</v>
      </c>
    </row>
    <row r="255" spans="3:12">
      <c r="C255" s="191">
        <v>4050</v>
      </c>
      <c r="D255" s="190" t="s">
        <v>373</v>
      </c>
      <c r="E255" s="97">
        <f t="shared" si="11"/>
        <v>0</v>
      </c>
      <c r="F255" s="189">
        <v>1</v>
      </c>
      <c r="G255" s="189" t="s">
        <v>1220</v>
      </c>
      <c r="H255" s="97" t="s">
        <v>1165</v>
      </c>
      <c r="I255" s="97" t="s">
        <v>1166</v>
      </c>
      <c r="J255" s="97" t="s">
        <v>1167</v>
      </c>
      <c r="K255" s="97" t="s">
        <v>1168</v>
      </c>
      <c r="L255" s="192" t="s">
        <v>656</v>
      </c>
    </row>
    <row r="256" spans="3:12">
      <c r="C256" s="191">
        <v>4051</v>
      </c>
      <c r="D256" s="190" t="s">
        <v>374</v>
      </c>
      <c r="E256" s="97">
        <f t="shared" si="11"/>
        <v>0</v>
      </c>
      <c r="F256" s="189">
        <v>1</v>
      </c>
      <c r="G256" s="189" t="s">
        <v>1221</v>
      </c>
      <c r="H256" s="97" t="s">
        <v>1095</v>
      </c>
      <c r="I256" s="97" t="s">
        <v>1096</v>
      </c>
      <c r="J256" s="97" t="s">
        <v>1097</v>
      </c>
      <c r="K256" s="97" t="s">
        <v>1098</v>
      </c>
      <c r="L256" s="192" t="s">
        <v>657</v>
      </c>
    </row>
    <row r="257" spans="3:12">
      <c r="C257" s="191">
        <v>4052</v>
      </c>
      <c r="D257" s="190" t="s">
        <v>375</v>
      </c>
      <c r="E257" s="97">
        <f t="shared" si="11"/>
        <v>0</v>
      </c>
      <c r="F257" s="189">
        <v>1</v>
      </c>
      <c r="G257" s="189" t="s">
        <v>597</v>
      </c>
      <c r="H257" s="97" t="s">
        <v>1119</v>
      </c>
      <c r="I257" s="97" t="s">
        <v>1120</v>
      </c>
      <c r="J257" s="97" t="s">
        <v>1121</v>
      </c>
      <c r="K257" s="97" t="s">
        <v>1122</v>
      </c>
      <c r="L257" s="192" t="s">
        <v>658</v>
      </c>
    </row>
    <row r="258" spans="3:12">
      <c r="C258" s="191">
        <v>4101</v>
      </c>
      <c r="D258" s="190" t="s">
        <v>376</v>
      </c>
      <c r="E258" s="97">
        <f t="shared" si="11"/>
        <v>0</v>
      </c>
      <c r="F258" s="189">
        <v>1</v>
      </c>
      <c r="G258" s="189" t="s">
        <v>507</v>
      </c>
      <c r="H258" s="97" t="s">
        <v>1169</v>
      </c>
      <c r="I258" s="97" t="s">
        <v>1170</v>
      </c>
      <c r="J258" s="97" t="s">
        <v>1171</v>
      </c>
      <c r="K258" s="97" t="s">
        <v>1172</v>
      </c>
      <c r="L258" s="192" t="s">
        <v>1210</v>
      </c>
    </row>
    <row r="259" spans="3:12">
      <c r="C259" s="191">
        <v>4102</v>
      </c>
      <c r="D259" s="190" t="s">
        <v>377</v>
      </c>
      <c r="E259" s="97">
        <f t="shared" si="11"/>
        <v>0</v>
      </c>
      <c r="F259" s="189" t="s">
        <v>665</v>
      </c>
      <c r="G259" s="189" t="s">
        <v>665</v>
      </c>
      <c r="H259" s="97" t="s">
        <v>665</v>
      </c>
      <c r="I259" s="97" t="s">
        <v>665</v>
      </c>
      <c r="J259" s="97" t="s">
        <v>665</v>
      </c>
      <c r="K259" s="97" t="s">
        <v>665</v>
      </c>
      <c r="L259" s="192" t="s">
        <v>665</v>
      </c>
    </row>
    <row r="260" spans="3:12">
      <c r="C260" s="191">
        <v>4103</v>
      </c>
      <c r="D260" s="190" t="s">
        <v>378</v>
      </c>
      <c r="E260" s="97">
        <f t="shared" si="11"/>
        <v>0</v>
      </c>
      <c r="F260" s="189">
        <v>1</v>
      </c>
      <c r="G260" s="189" t="s">
        <v>1222</v>
      </c>
      <c r="H260" s="97" t="s">
        <v>1173</v>
      </c>
      <c r="I260" s="97" t="s">
        <v>1174</v>
      </c>
      <c r="J260" s="97" t="s">
        <v>1175</v>
      </c>
      <c r="K260" s="97" t="s">
        <v>1176</v>
      </c>
      <c r="L260" s="192" t="s">
        <v>378</v>
      </c>
    </row>
    <row r="261" spans="3:12">
      <c r="C261" s="191">
        <v>4104</v>
      </c>
      <c r="D261" s="190" t="s">
        <v>379</v>
      </c>
      <c r="E261" s="97">
        <f t="shared" si="11"/>
        <v>0</v>
      </c>
      <c r="F261" s="189" t="s">
        <v>665</v>
      </c>
      <c r="G261" s="189" t="s">
        <v>665</v>
      </c>
      <c r="H261" s="97" t="s">
        <v>665</v>
      </c>
      <c r="I261" s="97" t="s">
        <v>665</v>
      </c>
      <c r="J261" s="97" t="s">
        <v>665</v>
      </c>
      <c r="K261" s="97" t="s">
        <v>665</v>
      </c>
      <c r="L261" s="192" t="s">
        <v>665</v>
      </c>
    </row>
    <row r="262" spans="3:12">
      <c r="C262" s="191">
        <v>4105</v>
      </c>
      <c r="D262" s="190" t="s">
        <v>660</v>
      </c>
      <c r="E262" s="97">
        <f t="shared" si="11"/>
        <v>0</v>
      </c>
      <c r="F262" s="189" t="s">
        <v>665</v>
      </c>
      <c r="G262" s="189" t="s">
        <v>665</v>
      </c>
      <c r="H262" s="97" t="s">
        <v>665</v>
      </c>
      <c r="I262" s="97" t="s">
        <v>665</v>
      </c>
      <c r="J262" s="97" t="s">
        <v>665</v>
      </c>
      <c r="K262" s="97" t="s">
        <v>665</v>
      </c>
      <c r="L262" s="192" t="s">
        <v>665</v>
      </c>
    </row>
    <row r="263" spans="3:12">
      <c r="C263" s="191">
        <v>4106</v>
      </c>
      <c r="D263" s="190" t="s">
        <v>381</v>
      </c>
      <c r="E263" s="97">
        <f t="shared" si="11"/>
        <v>0</v>
      </c>
      <c r="F263" s="189" t="s">
        <v>665</v>
      </c>
      <c r="G263" s="189" t="s">
        <v>665</v>
      </c>
      <c r="H263" s="97" t="s">
        <v>665</v>
      </c>
      <c r="I263" s="97" t="s">
        <v>665</v>
      </c>
      <c r="J263" s="97" t="s">
        <v>665</v>
      </c>
      <c r="K263" s="97" t="s">
        <v>665</v>
      </c>
      <c r="L263" s="192" t="s">
        <v>665</v>
      </c>
    </row>
    <row r="264" spans="3:12">
      <c r="C264" s="191">
        <v>4107</v>
      </c>
      <c r="D264" s="190" t="s">
        <v>382</v>
      </c>
      <c r="E264" s="97">
        <f t="shared" si="11"/>
        <v>0</v>
      </c>
      <c r="F264" s="189">
        <v>1</v>
      </c>
      <c r="G264" s="189" t="s">
        <v>1223</v>
      </c>
      <c r="H264" s="97" t="s">
        <v>1177</v>
      </c>
      <c r="I264" s="97" t="s">
        <v>1178</v>
      </c>
      <c r="J264" s="97" t="s">
        <v>1179</v>
      </c>
      <c r="K264" s="97" t="s">
        <v>1180</v>
      </c>
      <c r="L264" s="192" t="s">
        <v>659</v>
      </c>
    </row>
    <row r="265" spans="3:12">
      <c r="C265" s="191">
        <v>4108</v>
      </c>
      <c r="D265" s="190" t="s">
        <v>661</v>
      </c>
      <c r="E265" s="97">
        <f t="shared" si="11"/>
        <v>0</v>
      </c>
      <c r="F265" s="189">
        <v>1</v>
      </c>
      <c r="G265" s="189" t="s">
        <v>510</v>
      </c>
      <c r="H265" s="97" t="s">
        <v>1181</v>
      </c>
      <c r="I265" s="97" t="s">
        <v>1182</v>
      </c>
      <c r="J265" s="97" t="s">
        <v>1085</v>
      </c>
      <c r="K265" s="97" t="s">
        <v>1183</v>
      </c>
      <c r="L265" s="192" t="s">
        <v>1211</v>
      </c>
    </row>
    <row r="266" spans="3:12">
      <c r="C266" s="191">
        <v>4109</v>
      </c>
      <c r="D266" s="190" t="s">
        <v>384</v>
      </c>
      <c r="E266" s="97">
        <f t="shared" si="11"/>
        <v>0</v>
      </c>
      <c r="F266" s="189">
        <v>1</v>
      </c>
      <c r="G266" s="189" t="s">
        <v>513</v>
      </c>
      <c r="H266" s="97" t="s">
        <v>1184</v>
      </c>
      <c r="I266" s="97" t="s">
        <v>1185</v>
      </c>
      <c r="J266" s="97" t="s">
        <v>1186</v>
      </c>
      <c r="K266" s="97" t="s">
        <v>1187</v>
      </c>
      <c r="L266" s="192" t="s">
        <v>384</v>
      </c>
    </row>
    <row r="267" spans="3:12">
      <c r="C267" s="193">
        <v>4200</v>
      </c>
      <c r="D267" s="194" t="s">
        <v>662</v>
      </c>
      <c r="E267" s="97">
        <f t="shared" si="11"/>
        <v>0</v>
      </c>
      <c r="F267" s="196" t="s">
        <v>665</v>
      </c>
      <c r="G267" s="196" t="s">
        <v>665</v>
      </c>
      <c r="H267" s="195" t="s">
        <v>665</v>
      </c>
      <c r="I267" s="195" t="s">
        <v>665</v>
      </c>
      <c r="J267" s="195" t="s">
        <v>665</v>
      </c>
      <c r="K267" s="195" t="s">
        <v>665</v>
      </c>
      <c r="L267" s="197" t="s">
        <v>665</v>
      </c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AB98"/>
  <sheetViews>
    <sheetView zoomScale="80" zoomScaleNormal="80" workbookViewId="0">
      <selection activeCell="H7" sqref="H7:K7"/>
    </sheetView>
  </sheetViews>
  <sheetFormatPr defaultColWidth="9" defaultRowHeight="16.5"/>
  <cols>
    <col min="1" max="25" width="6" style="6" customWidth="1"/>
    <col min="26" max="26" width="6.875" style="6" customWidth="1"/>
    <col min="27" max="27" width="5.375" style="6" customWidth="1"/>
    <col min="28" max="63" width="6.125" style="6" customWidth="1"/>
    <col min="64" max="16384" width="9" style="6"/>
  </cols>
  <sheetData>
    <row r="1" spans="1:28" ht="12.75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8.75" customHeight="1" thickBot="1">
      <c r="A2" s="378" t="s">
        <v>20</v>
      </c>
      <c r="B2" s="378"/>
      <c r="C2" s="378"/>
      <c r="D2" s="5"/>
      <c r="E2" s="379" t="s">
        <v>21</v>
      </c>
      <c r="F2" s="379"/>
      <c r="G2" s="380"/>
      <c r="H2" s="381"/>
      <c r="I2" s="400" t="str">
        <f>IF($G$2="","",VLOOKUP($G$2,学校番号!$B$2:$C$254,2))</f>
        <v/>
      </c>
      <c r="J2" s="281"/>
      <c r="K2" s="281"/>
      <c r="L2" s="281"/>
      <c r="M2" s="281"/>
      <c r="N2" s="415" t="str">
        <f>IF($G$2="","",IF(VLOOKUP($G$2,data!$C$11:$L$267,4)&lt;&gt;1,"部登録が済んでいません",""))</f>
        <v/>
      </c>
      <c r="O2" s="415"/>
      <c r="P2" s="415"/>
      <c r="Q2" s="415"/>
      <c r="R2" s="415"/>
      <c r="S2" s="415"/>
      <c r="T2" s="5"/>
      <c r="U2" s="5"/>
      <c r="V2" s="5"/>
      <c r="W2" s="5"/>
      <c r="X2" s="5"/>
      <c r="Y2" s="5"/>
      <c r="Z2" s="5"/>
      <c r="AA2" s="5"/>
      <c r="AB2" s="5"/>
    </row>
    <row r="3" spans="1:28" ht="6.75" customHeight="1">
      <c r="A3" s="8"/>
      <c r="B3" s="8"/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6.5" customHeight="1">
      <c r="A4" s="382" t="s">
        <v>22</v>
      </c>
      <c r="B4" s="284" t="s">
        <v>23</v>
      </c>
      <c r="C4" s="285"/>
      <c r="D4" s="306" t="s">
        <v>24</v>
      </c>
      <c r="E4" s="306"/>
      <c r="F4" s="285" t="s">
        <v>25</v>
      </c>
      <c r="G4" s="285"/>
      <c r="H4" s="306" t="s">
        <v>24</v>
      </c>
      <c r="I4" s="306"/>
      <c r="J4" s="306"/>
      <c r="K4" s="306"/>
      <c r="L4" s="306" t="s">
        <v>26</v>
      </c>
      <c r="M4" s="306"/>
      <c r="N4" s="306" t="s">
        <v>27</v>
      </c>
      <c r="O4" s="306"/>
      <c r="P4" s="306"/>
      <c r="Q4" s="306"/>
      <c r="R4" s="306"/>
      <c r="S4" s="306"/>
      <c r="T4" s="306" t="s">
        <v>28</v>
      </c>
      <c r="U4" s="306"/>
      <c r="V4" s="306"/>
      <c r="W4" s="306" t="s">
        <v>29</v>
      </c>
      <c r="X4" s="306"/>
      <c r="Y4" s="405"/>
      <c r="Z4" s="5"/>
      <c r="AA4" s="5"/>
      <c r="AB4" s="5"/>
    </row>
    <row r="5" spans="1:28" ht="15" customHeight="1">
      <c r="A5" s="383"/>
      <c r="B5" s="308"/>
      <c r="C5" s="297"/>
      <c r="D5" s="360" t="s">
        <v>30</v>
      </c>
      <c r="E5" s="360"/>
      <c r="F5" s="297"/>
      <c r="G5" s="297"/>
      <c r="H5" s="360" t="s">
        <v>31</v>
      </c>
      <c r="I5" s="360"/>
      <c r="J5" s="360"/>
      <c r="K5" s="360"/>
      <c r="L5" s="360" t="s">
        <v>32</v>
      </c>
      <c r="M5" s="360"/>
      <c r="N5" s="360" t="s">
        <v>33</v>
      </c>
      <c r="O5" s="360"/>
      <c r="P5" s="360"/>
      <c r="Q5" s="360"/>
      <c r="R5" s="360"/>
      <c r="S5" s="360"/>
      <c r="T5" s="360" t="s">
        <v>32</v>
      </c>
      <c r="U5" s="360"/>
      <c r="V5" s="360"/>
      <c r="W5" s="360" t="s">
        <v>32</v>
      </c>
      <c r="X5" s="360"/>
      <c r="Y5" s="406"/>
      <c r="Z5" s="5"/>
      <c r="AA5" s="5"/>
      <c r="AB5" s="5"/>
    </row>
    <row r="6" spans="1:28" ht="23.25" customHeight="1" thickBot="1">
      <c r="A6" s="188" t="s">
        <v>34</v>
      </c>
      <c r="B6" s="397" t="s">
        <v>35</v>
      </c>
      <c r="C6" s="384"/>
      <c r="D6" s="384" t="s">
        <v>36</v>
      </c>
      <c r="E6" s="384"/>
      <c r="F6" s="384" t="s">
        <v>37</v>
      </c>
      <c r="G6" s="384"/>
      <c r="H6" s="384" t="s">
        <v>38</v>
      </c>
      <c r="I6" s="384"/>
      <c r="J6" s="384"/>
      <c r="K6" s="384"/>
      <c r="L6" s="384" t="s">
        <v>39</v>
      </c>
      <c r="M6" s="384"/>
      <c r="N6" s="398" t="s">
        <v>40</v>
      </c>
      <c r="O6" s="399"/>
      <c r="P6" s="399"/>
      <c r="Q6" s="399"/>
      <c r="R6" s="399"/>
      <c r="S6" s="397"/>
      <c r="T6" s="384" t="s">
        <v>41</v>
      </c>
      <c r="U6" s="384"/>
      <c r="V6" s="384"/>
      <c r="W6" s="384" t="s">
        <v>42</v>
      </c>
      <c r="X6" s="384"/>
      <c r="Y6" s="407"/>
      <c r="Z6" s="5"/>
      <c r="AA6" s="5"/>
      <c r="AB6" s="5"/>
    </row>
    <row r="7" spans="1:28" ht="23.25" customHeight="1" thickBot="1">
      <c r="A7" s="202" t="s">
        <v>1227</v>
      </c>
      <c r="B7" s="408"/>
      <c r="C7" s="409"/>
      <c r="D7" s="410" t="str">
        <f>IF($G$2="","",VLOOKUP($G$2,data!$C$11:$L$267,10))</f>
        <v/>
      </c>
      <c r="E7" s="410"/>
      <c r="F7" s="409"/>
      <c r="G7" s="409"/>
      <c r="H7" s="410" t="str">
        <f>IF($G$2="","",VLOOKUP($G$2,data!$C$11:$L$267,5))</f>
        <v/>
      </c>
      <c r="I7" s="410"/>
      <c r="J7" s="410" t="e">
        <f>VLOOKUP($G$2,data!$C$11:$L$267,9)</f>
        <v>#N/A</v>
      </c>
      <c r="K7" s="410"/>
      <c r="L7" s="410" t="str">
        <f>IF(G2="","",VLOOKUP($G$2,data!$C$11:$L$267,8))</f>
        <v/>
      </c>
      <c r="M7" s="410"/>
      <c r="N7" s="411" t="str">
        <f>IF($G$2="","",VLOOKUP($G$2,data!$C$11:$L$267,9))</f>
        <v/>
      </c>
      <c r="O7" s="412"/>
      <c r="P7" s="412"/>
      <c r="Q7" s="412"/>
      <c r="R7" s="412"/>
      <c r="S7" s="413"/>
      <c r="T7" s="410" t="str">
        <f>IF($G$2="","",VLOOKUP($G$2,data!$C$11:$L$267,6))</f>
        <v/>
      </c>
      <c r="U7" s="410"/>
      <c r="V7" s="410"/>
      <c r="W7" s="410" t="str">
        <f>IF($G$2="","",VLOOKUP($G$2,data!$C$11:$L$267,7))</f>
        <v/>
      </c>
      <c r="X7" s="410"/>
      <c r="Y7" s="414"/>
      <c r="Z7" s="5"/>
      <c r="AA7" s="203"/>
      <c r="AB7" s="5"/>
    </row>
    <row r="8" spans="1:28" ht="23.25" customHeight="1" thickBot="1">
      <c r="A8" s="9" t="s">
        <v>663</v>
      </c>
      <c r="B8" s="371"/>
      <c r="C8" s="372"/>
      <c r="D8" s="359"/>
      <c r="E8" s="359"/>
      <c r="F8" s="369"/>
      <c r="G8" s="370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401"/>
      <c r="U8" s="402"/>
      <c r="V8" s="403"/>
      <c r="W8" s="401"/>
      <c r="X8" s="402"/>
      <c r="Y8" s="404"/>
      <c r="Z8" s="203" t="s">
        <v>1228</v>
      </c>
      <c r="AA8" s="215"/>
      <c r="AB8" s="5"/>
    </row>
    <row r="9" spans="1:28" ht="22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8.75" customHeight="1">
      <c r="A10" s="378" t="s">
        <v>43</v>
      </c>
      <c r="B10" s="378"/>
      <c r="C10" s="378"/>
      <c r="D10" s="8"/>
      <c r="E10" s="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9.75" customHeight="1">
      <c r="A11" s="8"/>
      <c r="B11" s="8"/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10"/>
      <c r="X11" s="10"/>
      <c r="Y11" s="5"/>
      <c r="Z11" s="10"/>
      <c r="AA11" s="5"/>
      <c r="AB11" s="5"/>
    </row>
    <row r="12" spans="1:28" ht="18.75" customHeight="1">
      <c r="A12" s="385" t="s">
        <v>22</v>
      </c>
      <c r="B12" s="388" t="s">
        <v>44</v>
      </c>
      <c r="C12" s="389"/>
      <c r="D12" s="390"/>
      <c r="E12" s="306" t="s">
        <v>45</v>
      </c>
      <c r="F12" s="306"/>
      <c r="G12" s="306"/>
      <c r="H12" s="306"/>
      <c r="I12" s="306"/>
      <c r="J12" s="306" t="s">
        <v>46</v>
      </c>
      <c r="K12" s="306"/>
      <c r="L12" s="306"/>
      <c r="M12" s="285" t="s">
        <v>47</v>
      </c>
      <c r="N12" s="285"/>
      <c r="O12" s="184" t="s">
        <v>48</v>
      </c>
      <c r="P12" s="307" t="s">
        <v>49</v>
      </c>
      <c r="Q12" s="318"/>
      <c r="R12" s="288"/>
      <c r="S12" s="288"/>
      <c r="T12" s="5"/>
      <c r="U12" s="288"/>
      <c r="V12" s="288"/>
      <c r="W12" s="5"/>
      <c r="X12" s="309" t="s">
        <v>50</v>
      </c>
      <c r="Y12" s="310"/>
      <c r="Z12" s="310"/>
      <c r="AA12" s="311"/>
      <c r="AB12" s="5"/>
    </row>
    <row r="13" spans="1:28" ht="18.75" customHeight="1" thickBot="1">
      <c r="A13" s="386"/>
      <c r="B13" s="391"/>
      <c r="C13" s="392"/>
      <c r="D13" s="393"/>
      <c r="E13" s="387" t="s">
        <v>32</v>
      </c>
      <c r="F13" s="387"/>
      <c r="G13" s="387"/>
      <c r="H13" s="387"/>
      <c r="I13" s="387"/>
      <c r="J13" s="387" t="s">
        <v>32</v>
      </c>
      <c r="K13" s="387"/>
      <c r="L13" s="387"/>
      <c r="M13" s="11" t="s">
        <v>51</v>
      </c>
      <c r="N13" s="11" t="s">
        <v>52</v>
      </c>
      <c r="O13" s="42" t="s">
        <v>53</v>
      </c>
      <c r="P13" s="319"/>
      <c r="Q13" s="320"/>
      <c r="R13" s="181"/>
      <c r="S13" s="181"/>
      <c r="T13" s="5"/>
      <c r="U13" s="288"/>
      <c r="V13" s="288"/>
      <c r="W13" s="5"/>
      <c r="X13" s="12">
        <v>1</v>
      </c>
      <c r="Y13" s="312" t="s">
        <v>54</v>
      </c>
      <c r="Z13" s="312"/>
      <c r="AA13" s="313"/>
      <c r="AB13" s="5"/>
    </row>
    <row r="14" spans="1:28" ht="22.5" customHeight="1">
      <c r="A14" s="13" t="s">
        <v>55</v>
      </c>
      <c r="B14" s="396"/>
      <c r="C14" s="304"/>
      <c r="D14" s="304"/>
      <c r="E14" s="305"/>
      <c r="F14" s="304"/>
      <c r="G14" s="304"/>
      <c r="H14" s="304"/>
      <c r="I14" s="304"/>
      <c r="J14" s="304"/>
      <c r="K14" s="304"/>
      <c r="L14" s="304"/>
      <c r="M14" s="14"/>
      <c r="N14" s="14"/>
      <c r="O14" s="185"/>
      <c r="P14" s="321" t="str">
        <f>IF(O14="","",VLOOKUP(O14,$X$13:$AA$19,2))</f>
        <v/>
      </c>
      <c r="Q14" s="322"/>
      <c r="R14" s="182"/>
      <c r="S14" s="182"/>
      <c r="T14" s="183"/>
      <c r="U14" s="281"/>
      <c r="V14" s="281"/>
      <c r="W14" s="5"/>
      <c r="X14" s="15">
        <v>2</v>
      </c>
      <c r="Y14" s="314" t="s">
        <v>56</v>
      </c>
      <c r="Z14" s="314"/>
      <c r="AA14" s="315"/>
      <c r="AB14" s="5"/>
    </row>
    <row r="15" spans="1:28" ht="22.5" customHeight="1">
      <c r="A15" s="16" t="s">
        <v>57</v>
      </c>
      <c r="B15" s="373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17"/>
      <c r="N15" s="17"/>
      <c r="O15" s="186"/>
      <c r="P15" s="323" t="str">
        <f>IF(O15="","",VLOOKUP(O15,$X$13:$AA$19,2))</f>
        <v/>
      </c>
      <c r="Q15" s="324"/>
      <c r="R15" s="182"/>
      <c r="S15" s="182"/>
      <c r="T15" s="183"/>
      <c r="U15" s="281"/>
      <c r="V15" s="281"/>
      <c r="W15" s="5"/>
      <c r="X15" s="15">
        <v>3</v>
      </c>
      <c r="Y15" s="314" t="s">
        <v>58</v>
      </c>
      <c r="Z15" s="314"/>
      <c r="AA15" s="315"/>
      <c r="AB15" s="5"/>
    </row>
    <row r="16" spans="1:28" ht="22.5" customHeight="1" thickBot="1">
      <c r="A16" s="18" t="s">
        <v>57</v>
      </c>
      <c r="B16" s="394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19"/>
      <c r="N16" s="19"/>
      <c r="O16" s="187"/>
      <c r="P16" s="325" t="str">
        <f>IF(O16="","",VLOOKUP(O16,$X$13:$AA$19,2))</f>
        <v/>
      </c>
      <c r="Q16" s="326"/>
      <c r="R16" s="182"/>
      <c r="S16" s="182"/>
      <c r="T16" s="183"/>
      <c r="U16" s="281"/>
      <c r="V16" s="281"/>
      <c r="W16" s="5"/>
      <c r="X16" s="15">
        <v>4</v>
      </c>
      <c r="Y16" s="314" t="s">
        <v>59</v>
      </c>
      <c r="Z16" s="314"/>
      <c r="AA16" s="315"/>
      <c r="AB16" s="5"/>
    </row>
    <row r="17" spans="1:28" ht="23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15">
        <v>5</v>
      </c>
      <c r="Y17" s="314" t="s">
        <v>60</v>
      </c>
      <c r="Z17" s="314"/>
      <c r="AA17" s="315"/>
      <c r="AB17" s="5"/>
    </row>
    <row r="18" spans="1:28" ht="23.25" customHeight="1">
      <c r="A18" s="378" t="s">
        <v>61</v>
      </c>
      <c r="B18" s="378"/>
      <c r="C18" s="378"/>
      <c r="D18" s="8"/>
      <c r="E18" s="5"/>
      <c r="F18" s="20"/>
      <c r="G18" s="127" t="s">
        <v>62</v>
      </c>
      <c r="H18" s="7">
        <f>IF(G2="",0,VLOOKUP(G2,data!C11:E267,3))</f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15">
        <v>6</v>
      </c>
      <c r="Y18" s="314" t="s">
        <v>63</v>
      </c>
      <c r="Z18" s="314"/>
      <c r="AA18" s="315"/>
      <c r="AB18" s="5"/>
    </row>
    <row r="19" spans="1:28" ht="23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21">
        <v>7</v>
      </c>
      <c r="Y19" s="316" t="s">
        <v>64</v>
      </c>
      <c r="Z19" s="316"/>
      <c r="AA19" s="317"/>
      <c r="AB19" s="5"/>
    </row>
    <row r="20" spans="1:28" ht="12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5.75" customHeight="1">
      <c r="A21" s="330" t="s">
        <v>65</v>
      </c>
      <c r="B21" s="285" t="s">
        <v>66</v>
      </c>
      <c r="C21" s="285" t="s">
        <v>67</v>
      </c>
      <c r="D21" s="285" t="s">
        <v>68</v>
      </c>
      <c r="E21" s="285"/>
      <c r="F21" s="285" t="s">
        <v>69</v>
      </c>
      <c r="G21" s="285" t="s">
        <v>70</v>
      </c>
      <c r="H21" s="306" t="s">
        <v>71</v>
      </c>
      <c r="I21" s="306"/>
      <c r="J21" s="306"/>
      <c r="K21" s="306" t="s">
        <v>72</v>
      </c>
      <c r="L21" s="306"/>
      <c r="M21" s="306"/>
      <c r="N21" s="306" t="s">
        <v>73</v>
      </c>
      <c r="O21" s="306"/>
      <c r="P21" s="306"/>
      <c r="Q21" s="306"/>
      <c r="R21" s="306" t="s">
        <v>74</v>
      </c>
      <c r="S21" s="306"/>
      <c r="T21" s="306"/>
      <c r="U21" s="306"/>
      <c r="V21" s="307"/>
      <c r="W21" s="22" t="s">
        <v>75</v>
      </c>
      <c r="X21" s="285" t="s">
        <v>76</v>
      </c>
      <c r="Y21" s="285"/>
      <c r="Z21" s="285"/>
      <c r="AA21" s="423"/>
      <c r="AB21" s="5"/>
    </row>
    <row r="22" spans="1:28" ht="15.75" customHeight="1" thickBot="1">
      <c r="A22" s="331"/>
      <c r="B22" s="283"/>
      <c r="C22" s="283"/>
      <c r="D22" s="283"/>
      <c r="E22" s="283"/>
      <c r="F22" s="283"/>
      <c r="G22" s="287"/>
      <c r="H22" s="349" t="s">
        <v>77</v>
      </c>
      <c r="I22" s="349"/>
      <c r="J22" s="349"/>
      <c r="K22" s="349" t="s">
        <v>78</v>
      </c>
      <c r="L22" s="349"/>
      <c r="M22" s="349"/>
      <c r="N22" s="296" t="s">
        <v>79</v>
      </c>
      <c r="O22" s="296"/>
      <c r="P22" s="296"/>
      <c r="Q22" s="296"/>
      <c r="R22" s="294" t="s">
        <v>80</v>
      </c>
      <c r="S22" s="294"/>
      <c r="T22" s="294"/>
      <c r="U22" s="294"/>
      <c r="V22" s="295"/>
      <c r="W22" s="23" t="s">
        <v>81</v>
      </c>
      <c r="X22" s="384"/>
      <c r="Y22" s="384"/>
      <c r="Z22" s="384"/>
      <c r="AA22" s="407"/>
      <c r="AB22" s="5"/>
    </row>
    <row r="23" spans="1:28" ht="21.75" customHeight="1">
      <c r="A23" s="24">
        <v>1</v>
      </c>
      <c r="B23" s="25" t="s">
        <v>82</v>
      </c>
      <c r="C23" s="25"/>
      <c r="D23" s="365"/>
      <c r="E23" s="365"/>
      <c r="F23" s="26">
        <v>1</v>
      </c>
      <c r="G23" s="27"/>
      <c r="H23" s="338"/>
      <c r="I23" s="339"/>
      <c r="J23" s="340"/>
      <c r="K23" s="341"/>
      <c r="L23" s="341"/>
      <c r="M23" s="342"/>
      <c r="N23" s="284"/>
      <c r="O23" s="285"/>
      <c r="P23" s="285"/>
      <c r="Q23" s="285"/>
      <c r="R23" s="285"/>
      <c r="S23" s="285"/>
      <c r="T23" s="285"/>
      <c r="U23" s="285"/>
      <c r="V23" s="300"/>
      <c r="W23" s="25"/>
      <c r="X23" s="285"/>
      <c r="Y23" s="285"/>
      <c r="Z23" s="285"/>
      <c r="AA23" s="423"/>
      <c r="AB23" s="5"/>
    </row>
    <row r="24" spans="1:28" ht="21.75" customHeight="1">
      <c r="A24" s="28">
        <v>1</v>
      </c>
      <c r="B24" s="29" t="s">
        <v>82</v>
      </c>
      <c r="C24" s="29"/>
      <c r="D24" s="366"/>
      <c r="E24" s="366"/>
      <c r="F24" s="30">
        <v>2</v>
      </c>
      <c r="G24" s="31"/>
      <c r="H24" s="343"/>
      <c r="I24" s="344"/>
      <c r="J24" s="345"/>
      <c r="K24" s="346"/>
      <c r="L24" s="346"/>
      <c r="M24" s="347"/>
      <c r="N24" s="308"/>
      <c r="O24" s="297"/>
      <c r="P24" s="297"/>
      <c r="Q24" s="297"/>
      <c r="R24" s="297"/>
      <c r="S24" s="297"/>
      <c r="T24" s="297"/>
      <c r="U24" s="297"/>
      <c r="V24" s="298"/>
      <c r="W24" s="29"/>
      <c r="X24" s="297"/>
      <c r="Y24" s="297"/>
      <c r="Z24" s="297"/>
      <c r="AA24" s="424"/>
      <c r="AB24" s="5"/>
    </row>
    <row r="25" spans="1:28" ht="21.75" customHeight="1">
      <c r="A25" s="28">
        <v>1</v>
      </c>
      <c r="B25" s="29" t="s">
        <v>82</v>
      </c>
      <c r="C25" s="29"/>
      <c r="D25" s="366"/>
      <c r="E25" s="366"/>
      <c r="F25" s="30">
        <v>3</v>
      </c>
      <c r="G25" s="32"/>
      <c r="H25" s="375"/>
      <c r="I25" s="376"/>
      <c r="J25" s="377"/>
      <c r="K25" s="302"/>
      <c r="L25" s="302"/>
      <c r="M25" s="303"/>
      <c r="N25" s="308"/>
      <c r="O25" s="297"/>
      <c r="P25" s="297"/>
      <c r="Q25" s="297"/>
      <c r="R25" s="297"/>
      <c r="S25" s="297"/>
      <c r="T25" s="297"/>
      <c r="U25" s="297"/>
      <c r="V25" s="298"/>
      <c r="W25" s="29"/>
      <c r="X25" s="297"/>
      <c r="Y25" s="297"/>
      <c r="Z25" s="297"/>
      <c r="AA25" s="424"/>
      <c r="AB25" s="5"/>
    </row>
    <row r="26" spans="1:28" ht="21.75" customHeight="1" thickBot="1">
      <c r="A26" s="33">
        <v>1</v>
      </c>
      <c r="B26" s="34" t="s">
        <v>82</v>
      </c>
      <c r="C26" s="34"/>
      <c r="D26" s="348"/>
      <c r="E26" s="348"/>
      <c r="F26" s="35">
        <v>4</v>
      </c>
      <c r="G26" s="36"/>
      <c r="H26" s="361"/>
      <c r="I26" s="361"/>
      <c r="J26" s="361"/>
      <c r="K26" s="361"/>
      <c r="L26" s="361"/>
      <c r="M26" s="362"/>
      <c r="N26" s="282"/>
      <c r="O26" s="283"/>
      <c r="P26" s="283"/>
      <c r="Q26" s="283"/>
      <c r="R26" s="283"/>
      <c r="S26" s="283"/>
      <c r="T26" s="283"/>
      <c r="U26" s="283"/>
      <c r="V26" s="301"/>
      <c r="W26" s="37"/>
      <c r="X26" s="283"/>
      <c r="Y26" s="283"/>
      <c r="Z26" s="283"/>
      <c r="AA26" s="425"/>
      <c r="AB26" s="5"/>
    </row>
    <row r="27" spans="1:28" ht="21.75" customHeight="1">
      <c r="A27" s="24">
        <v>2</v>
      </c>
      <c r="B27" s="25" t="s">
        <v>83</v>
      </c>
      <c r="C27" s="25"/>
      <c r="D27" s="365"/>
      <c r="E27" s="365"/>
      <c r="F27" s="26">
        <v>1</v>
      </c>
      <c r="G27" s="38"/>
      <c r="H27" s="363"/>
      <c r="I27" s="363"/>
      <c r="J27" s="363"/>
      <c r="K27" s="363"/>
      <c r="L27" s="363"/>
      <c r="M27" s="364"/>
      <c r="N27" s="284"/>
      <c r="O27" s="285"/>
      <c r="P27" s="285"/>
      <c r="Q27" s="285"/>
      <c r="R27" s="285"/>
      <c r="S27" s="285"/>
      <c r="T27" s="285"/>
      <c r="U27" s="285"/>
      <c r="V27" s="300"/>
      <c r="W27" s="39"/>
      <c r="X27" s="426" t="str">
        <f>IF(W27="","",VLOOKUP(W27,$U$34:$AA$38,2))</f>
        <v/>
      </c>
      <c r="Y27" s="427"/>
      <c r="Z27" s="427"/>
      <c r="AA27" s="428"/>
      <c r="AB27" s="5"/>
    </row>
    <row r="28" spans="1:28" ht="21.75" customHeight="1" thickBot="1">
      <c r="A28" s="33">
        <v>2</v>
      </c>
      <c r="B28" s="34" t="s">
        <v>83</v>
      </c>
      <c r="C28" s="37"/>
      <c r="D28" s="348"/>
      <c r="E28" s="348"/>
      <c r="F28" s="35">
        <v>2</v>
      </c>
      <c r="G28" s="40"/>
      <c r="H28" s="334"/>
      <c r="I28" s="334"/>
      <c r="J28" s="334"/>
      <c r="K28" s="334"/>
      <c r="L28" s="334"/>
      <c r="M28" s="335"/>
      <c r="N28" s="286"/>
      <c r="O28" s="287"/>
      <c r="P28" s="287"/>
      <c r="Q28" s="287"/>
      <c r="R28" s="287"/>
      <c r="S28" s="287"/>
      <c r="T28" s="287"/>
      <c r="U28" s="287"/>
      <c r="V28" s="432"/>
      <c r="W28" s="41"/>
      <c r="X28" s="426" t="str">
        <f>IF(W28="","",VLOOKUP(W28,$U$34:$AA$38,2))</f>
        <v/>
      </c>
      <c r="Y28" s="427"/>
      <c r="Z28" s="427"/>
      <c r="AA28" s="428"/>
      <c r="AB28" s="5"/>
    </row>
    <row r="29" spans="1:28" ht="21.75" customHeight="1">
      <c r="A29" s="52" t="str">
        <f>IF(C29="","",IF(C29=1,3,IF(C29=2,5)))</f>
        <v/>
      </c>
      <c r="B29" s="221" t="s">
        <v>84</v>
      </c>
      <c r="C29" s="222"/>
      <c r="D29" s="355" t="str">
        <f>IF(C29="","",VLOOKUP(C29,$C$34:$E$35,2))</f>
        <v/>
      </c>
      <c r="E29" s="356"/>
      <c r="F29" s="43">
        <v>1</v>
      </c>
      <c r="G29" s="44"/>
      <c r="H29" s="336"/>
      <c r="I29" s="336"/>
      <c r="J29" s="336"/>
      <c r="K29" s="336"/>
      <c r="L29" s="336"/>
      <c r="M29" s="336"/>
      <c r="N29" s="299"/>
      <c r="O29" s="299"/>
      <c r="P29" s="299"/>
      <c r="Q29" s="299"/>
      <c r="R29" s="433"/>
      <c r="S29" s="433"/>
      <c r="T29" s="433"/>
      <c r="U29" s="433"/>
      <c r="V29" s="434"/>
      <c r="W29" s="45"/>
      <c r="X29" s="429"/>
      <c r="Y29" s="429"/>
      <c r="Z29" s="429"/>
      <c r="AA29" s="430"/>
      <c r="AB29" s="5"/>
    </row>
    <row r="30" spans="1:28" ht="21.75" customHeight="1" thickBot="1">
      <c r="A30" s="46" t="str">
        <f>IF(C30="","",IF(C30=1,4,IF(C30=2,6)))</f>
        <v/>
      </c>
      <c r="B30" s="47" t="s">
        <v>85</v>
      </c>
      <c r="C30" s="48"/>
      <c r="D30" s="357" t="str">
        <f>IF(C30="","",VLOOKUP(C30,$C$34:$E$35,2))</f>
        <v/>
      </c>
      <c r="E30" s="358"/>
      <c r="F30" s="49">
        <v>1</v>
      </c>
      <c r="G30" s="50"/>
      <c r="H30" s="337"/>
      <c r="I30" s="337"/>
      <c r="J30" s="337"/>
      <c r="K30" s="337"/>
      <c r="L30" s="337"/>
      <c r="M30" s="337"/>
      <c r="N30" s="290"/>
      <c r="O30" s="290"/>
      <c r="P30" s="290"/>
      <c r="Q30" s="290"/>
      <c r="R30" s="290"/>
      <c r="S30" s="290"/>
      <c r="T30" s="290"/>
      <c r="U30" s="290"/>
      <c r="V30" s="291"/>
      <c r="W30" s="51"/>
      <c r="X30" s="296"/>
      <c r="Y30" s="296"/>
      <c r="Z30" s="296"/>
      <c r="AA30" s="431"/>
      <c r="AB30" s="5"/>
    </row>
    <row r="31" spans="1:28" ht="21.75" customHeight="1" thickBot="1">
      <c r="A31" s="46">
        <v>8</v>
      </c>
      <c r="B31" s="223" t="s">
        <v>86</v>
      </c>
      <c r="C31" s="53"/>
      <c r="D31" s="332"/>
      <c r="E31" s="333"/>
      <c r="F31" s="54">
        <v>1</v>
      </c>
      <c r="G31" s="55"/>
      <c r="H31" s="289"/>
      <c r="I31" s="289"/>
      <c r="J31" s="289"/>
      <c r="K31" s="289"/>
      <c r="L31" s="289"/>
      <c r="M31" s="289"/>
      <c r="N31" s="292"/>
      <c r="O31" s="292"/>
      <c r="P31" s="292"/>
      <c r="Q31" s="292"/>
      <c r="R31" s="292"/>
      <c r="S31" s="292"/>
      <c r="T31" s="292"/>
      <c r="U31" s="292"/>
      <c r="V31" s="293"/>
      <c r="W31" s="56"/>
      <c r="X31" s="296"/>
      <c r="Y31" s="296"/>
      <c r="Z31" s="296"/>
      <c r="AA31" s="431"/>
      <c r="AB31" s="5"/>
    </row>
    <row r="32" spans="1:28" ht="23.25" customHeight="1" thickBot="1">
      <c r="A32" s="5"/>
      <c r="B32" s="5"/>
      <c r="C32" s="57" t="s">
        <v>1242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8" t="s">
        <v>87</v>
      </c>
      <c r="X32" s="5"/>
      <c r="Y32" s="5"/>
      <c r="Z32" s="5"/>
      <c r="AA32" s="5"/>
      <c r="AB32" s="5"/>
    </row>
    <row r="33" spans="1:28" ht="18.75" customHeight="1">
      <c r="A33" s="5"/>
      <c r="B33" s="5"/>
      <c r="C33" s="352" t="s">
        <v>67</v>
      </c>
      <c r="D33" s="353"/>
      <c r="E33" s="354"/>
      <c r="F33" s="5"/>
      <c r="G33" s="5"/>
      <c r="H33" s="367" t="s">
        <v>88</v>
      </c>
      <c r="I33" s="368"/>
      <c r="J33" s="144" t="s">
        <v>89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420" t="s">
        <v>90</v>
      </c>
      <c r="V33" s="421"/>
      <c r="W33" s="421"/>
      <c r="X33" s="421"/>
      <c r="Y33" s="421"/>
      <c r="Z33" s="421"/>
      <c r="AA33" s="422"/>
      <c r="AB33" s="5"/>
    </row>
    <row r="34" spans="1:28" ht="18.75" customHeight="1">
      <c r="A34" s="5"/>
      <c r="B34" s="5"/>
      <c r="C34" s="224">
        <v>1</v>
      </c>
      <c r="D34" s="327" t="s">
        <v>91</v>
      </c>
      <c r="E34" s="328"/>
      <c r="F34" s="5"/>
      <c r="G34" s="5"/>
      <c r="H34" s="60" t="s">
        <v>82</v>
      </c>
      <c r="I34" s="5">
        <f>COUNTA(H23:H26)</f>
        <v>0</v>
      </c>
      <c r="J34" s="141"/>
      <c r="K34" s="5"/>
      <c r="L34" s="5"/>
      <c r="M34" s="5"/>
      <c r="N34" s="5"/>
      <c r="O34" s="5"/>
      <c r="P34" s="5"/>
      <c r="Q34" s="5"/>
      <c r="R34" s="5"/>
      <c r="S34" s="5"/>
      <c r="T34" s="5"/>
      <c r="U34" s="59">
        <v>1</v>
      </c>
      <c r="V34" s="327" t="str">
        <f>data!M2</f>
        <v>夫婦善哉</v>
      </c>
      <c r="W34" s="327"/>
      <c r="X34" s="327"/>
      <c r="Y34" s="327"/>
      <c r="Z34" s="327"/>
      <c r="AA34" s="329"/>
      <c r="AB34" s="5"/>
    </row>
    <row r="35" spans="1:28" ht="18.75" customHeight="1" thickBot="1">
      <c r="A35" s="5"/>
      <c r="B35" s="5"/>
      <c r="C35" s="225">
        <v>2</v>
      </c>
      <c r="D35" s="350" t="s">
        <v>92</v>
      </c>
      <c r="E35" s="351"/>
      <c r="F35" s="5"/>
      <c r="G35" s="5"/>
      <c r="H35" s="60" t="s">
        <v>83</v>
      </c>
      <c r="I35" s="5">
        <f>COUNTA(H27:H28)</f>
        <v>0</v>
      </c>
      <c r="J35" s="141"/>
      <c r="K35" s="5"/>
      <c r="L35" s="5"/>
      <c r="M35" s="5"/>
      <c r="N35" s="5"/>
      <c r="O35" s="5"/>
      <c r="P35" s="5"/>
      <c r="Q35" s="5"/>
      <c r="R35" s="5"/>
      <c r="S35" s="5"/>
      <c r="T35" s="5"/>
      <c r="U35" s="62">
        <v>2</v>
      </c>
      <c r="V35" s="416" t="str">
        <f>data!M3</f>
        <v>編めば編むほどわたしはわたしになっていった</v>
      </c>
      <c r="W35" s="416"/>
      <c r="X35" s="416"/>
      <c r="Y35" s="416"/>
      <c r="Z35" s="416"/>
      <c r="AA35" s="417"/>
      <c r="AB35" s="5"/>
    </row>
    <row r="36" spans="1:28" ht="18.75" customHeight="1">
      <c r="A36" s="5"/>
      <c r="B36" s="5"/>
      <c r="C36" s="181"/>
      <c r="D36" s="281"/>
      <c r="E36" s="281"/>
      <c r="F36" s="5"/>
      <c r="G36" s="5"/>
      <c r="H36" s="60" t="s">
        <v>84</v>
      </c>
      <c r="I36" s="5">
        <f>IF(H29&lt;&gt;"",1,0)</f>
        <v>0</v>
      </c>
      <c r="J36" s="141">
        <f>IF(C29="",0,C29)</f>
        <v>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62">
        <v>3</v>
      </c>
      <c r="V36" s="416" t="str">
        <f>data!M4</f>
        <v>リーチ先生</v>
      </c>
      <c r="W36" s="416"/>
      <c r="X36" s="416"/>
      <c r="Y36" s="416"/>
      <c r="Z36" s="416"/>
      <c r="AA36" s="417"/>
      <c r="AB36" s="5"/>
    </row>
    <row r="37" spans="1:28" ht="18.75" customHeight="1">
      <c r="A37" s="5"/>
      <c r="B37" s="5"/>
      <c r="C37" s="181"/>
      <c r="D37" s="281"/>
      <c r="E37" s="281"/>
      <c r="F37" s="5"/>
      <c r="G37" s="5"/>
      <c r="H37" s="60" t="s">
        <v>85</v>
      </c>
      <c r="I37" s="5">
        <f t="shared" ref="I37:I38" si="0">IF(H30&lt;&gt;"",1,0)</f>
        <v>0</v>
      </c>
      <c r="J37" s="141">
        <f>IF(C30="",0,C30)</f>
        <v>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62">
        <v>4</v>
      </c>
      <c r="V37" s="416" t="str">
        <f>data!M5</f>
        <v>とんがりモミの木の郷</v>
      </c>
      <c r="W37" s="416"/>
      <c r="X37" s="416"/>
      <c r="Y37" s="416"/>
      <c r="Z37" s="416"/>
      <c r="AA37" s="417"/>
      <c r="AB37" s="5"/>
    </row>
    <row r="38" spans="1:28" ht="18.75" customHeight="1">
      <c r="A38" s="5"/>
      <c r="B38" s="5"/>
      <c r="C38" s="5"/>
      <c r="D38" s="5"/>
      <c r="E38" s="5"/>
      <c r="F38" s="5"/>
      <c r="G38" s="5"/>
      <c r="H38" s="63" t="s">
        <v>86</v>
      </c>
      <c r="I38" s="143">
        <f t="shared" si="0"/>
        <v>0</v>
      </c>
      <c r="J38" s="142"/>
      <c r="K38" s="5"/>
      <c r="L38" s="5"/>
      <c r="M38" s="5"/>
      <c r="N38" s="5"/>
      <c r="O38" s="5"/>
      <c r="P38" s="5"/>
      <c r="Q38" s="5"/>
      <c r="R38" s="5"/>
      <c r="S38" s="5"/>
      <c r="T38" s="5"/>
      <c r="U38" s="61">
        <v>5</v>
      </c>
      <c r="V38" s="418" t="str">
        <f>data!M6</f>
        <v>源氏物語</v>
      </c>
      <c r="W38" s="418"/>
      <c r="X38" s="418"/>
      <c r="Y38" s="418"/>
      <c r="Z38" s="418"/>
      <c r="AA38" s="419"/>
      <c r="AB38" s="5"/>
    </row>
    <row r="39" spans="1:28" ht="18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8.75" customHeight="1"/>
    <row r="41" spans="1:28" ht="18.75" customHeight="1"/>
    <row r="42" spans="1:28" ht="18.75" customHeight="1"/>
    <row r="43" spans="1:28" ht="18.75" customHeight="1"/>
    <row r="44" spans="1:28" ht="18.75" customHeight="1"/>
    <row r="45" spans="1:28" ht="18.75" customHeight="1"/>
    <row r="46" spans="1:28" ht="18.75" customHeight="1"/>
    <row r="47" spans="1:28" ht="18.75" customHeight="1"/>
    <row r="48" spans="1:2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" customHeight="1"/>
    <row r="96" ht="18" customHeight="1"/>
    <row r="97" ht="18" customHeight="1"/>
    <row r="98" ht="18" customHeight="1"/>
  </sheetData>
  <sheetProtection algorithmName="SHA-512" hashValue="EH/P7jjUXetBW+Dhjw8K0+hz4hb8xchcDFKq1cRZw53MrQudVeQxyIcUcY/LvEgj3BmST/1Ied+WXkkCJIq3SQ==" saltValue="vApjrAWBhCBMVl4bFXwMAw==" spinCount="100000" sheet="1" objects="1" scenarios="1"/>
  <mergeCells count="160">
    <mergeCell ref="W7:Y7"/>
    <mergeCell ref="N2:S2"/>
    <mergeCell ref="V35:AA35"/>
    <mergeCell ref="V36:AA36"/>
    <mergeCell ref="V37:AA37"/>
    <mergeCell ref="V38:AA38"/>
    <mergeCell ref="U33:AA33"/>
    <mergeCell ref="X21:AA22"/>
    <mergeCell ref="X23:AA23"/>
    <mergeCell ref="X24:AA24"/>
    <mergeCell ref="X25:AA25"/>
    <mergeCell ref="X26:AA26"/>
    <mergeCell ref="X27:AA27"/>
    <mergeCell ref="X28:AA28"/>
    <mergeCell ref="X29:AA29"/>
    <mergeCell ref="X30:AA30"/>
    <mergeCell ref="X31:AA31"/>
    <mergeCell ref="R27:V27"/>
    <mergeCell ref="R28:V28"/>
    <mergeCell ref="R29:V29"/>
    <mergeCell ref="Y15:AA15"/>
    <mergeCell ref="Y16:AA16"/>
    <mergeCell ref="Y17:AA17"/>
    <mergeCell ref="Y18:AA18"/>
    <mergeCell ref="D6:E6"/>
    <mergeCell ref="A2:C2"/>
    <mergeCell ref="A10:C10"/>
    <mergeCell ref="N5:S5"/>
    <mergeCell ref="N6:S6"/>
    <mergeCell ref="I2:M2"/>
    <mergeCell ref="D4:E4"/>
    <mergeCell ref="T8:V8"/>
    <mergeCell ref="W8:Y8"/>
    <mergeCell ref="N4:S4"/>
    <mergeCell ref="W4:Y4"/>
    <mergeCell ref="W5:Y5"/>
    <mergeCell ref="W6:Y6"/>
    <mergeCell ref="N8:S8"/>
    <mergeCell ref="T6:V6"/>
    <mergeCell ref="T4:V4"/>
    <mergeCell ref="T5:V5"/>
    <mergeCell ref="B7:C7"/>
    <mergeCell ref="D7:E7"/>
    <mergeCell ref="F7:G7"/>
    <mergeCell ref="H7:K7"/>
    <mergeCell ref="L7:M7"/>
    <mergeCell ref="N7:S7"/>
    <mergeCell ref="T7:V7"/>
    <mergeCell ref="A18:C18"/>
    <mergeCell ref="E2:F2"/>
    <mergeCell ref="G2:H2"/>
    <mergeCell ref="A4:A5"/>
    <mergeCell ref="F6:G6"/>
    <mergeCell ref="H6:K6"/>
    <mergeCell ref="L6:M6"/>
    <mergeCell ref="E15:I15"/>
    <mergeCell ref="A12:A13"/>
    <mergeCell ref="E13:I13"/>
    <mergeCell ref="J13:L13"/>
    <mergeCell ref="B12:D13"/>
    <mergeCell ref="J15:L15"/>
    <mergeCell ref="B16:D16"/>
    <mergeCell ref="E16:I16"/>
    <mergeCell ref="J16:L16"/>
    <mergeCell ref="J12:L12"/>
    <mergeCell ref="B14:D14"/>
    <mergeCell ref="B6:C6"/>
    <mergeCell ref="D5:E5"/>
    <mergeCell ref="B4:C5"/>
    <mergeCell ref="F4:G5"/>
    <mergeCell ref="H4:K4"/>
    <mergeCell ref="H5:K5"/>
    <mergeCell ref="D35:E35"/>
    <mergeCell ref="C33:E33"/>
    <mergeCell ref="D29:E29"/>
    <mergeCell ref="D30:E30"/>
    <mergeCell ref="H8:K8"/>
    <mergeCell ref="L4:M4"/>
    <mergeCell ref="L5:M5"/>
    <mergeCell ref="L8:M8"/>
    <mergeCell ref="H26:J26"/>
    <mergeCell ref="K26:M26"/>
    <mergeCell ref="H27:J27"/>
    <mergeCell ref="K27:M27"/>
    <mergeCell ref="D23:E23"/>
    <mergeCell ref="D24:E24"/>
    <mergeCell ref="D25:E25"/>
    <mergeCell ref="D26:E26"/>
    <mergeCell ref="D27:E27"/>
    <mergeCell ref="H33:I33"/>
    <mergeCell ref="D8:E8"/>
    <mergeCell ref="F8:G8"/>
    <mergeCell ref="B8:C8"/>
    <mergeCell ref="E12:I12"/>
    <mergeCell ref="B15:D15"/>
    <mergeCell ref="H25:J25"/>
    <mergeCell ref="D34:E34"/>
    <mergeCell ref="V34:AA34"/>
    <mergeCell ref="A21:A22"/>
    <mergeCell ref="B21:B22"/>
    <mergeCell ref="C21:C22"/>
    <mergeCell ref="D21:E22"/>
    <mergeCell ref="F21:F22"/>
    <mergeCell ref="G21:G22"/>
    <mergeCell ref="D31:E31"/>
    <mergeCell ref="H28:J28"/>
    <mergeCell ref="K28:M28"/>
    <mergeCell ref="H29:J29"/>
    <mergeCell ref="K29:M29"/>
    <mergeCell ref="H30:J30"/>
    <mergeCell ref="K30:M30"/>
    <mergeCell ref="H23:J23"/>
    <mergeCell ref="K23:M23"/>
    <mergeCell ref="H24:J24"/>
    <mergeCell ref="K24:M24"/>
    <mergeCell ref="D28:E28"/>
    <mergeCell ref="H22:J22"/>
    <mergeCell ref="H21:J21"/>
    <mergeCell ref="K21:M21"/>
    <mergeCell ref="K22:M22"/>
    <mergeCell ref="J14:L14"/>
    <mergeCell ref="E14:I14"/>
    <mergeCell ref="R12:S12"/>
    <mergeCell ref="N21:Q21"/>
    <mergeCell ref="R21:V21"/>
    <mergeCell ref="N24:Q24"/>
    <mergeCell ref="N25:Q25"/>
    <mergeCell ref="X12:AA12"/>
    <mergeCell ref="Y13:AA13"/>
    <mergeCell ref="Y14:AA14"/>
    <mergeCell ref="Y19:AA19"/>
    <mergeCell ref="M12:N12"/>
    <mergeCell ref="P12:Q13"/>
    <mergeCell ref="P14:Q14"/>
    <mergeCell ref="P15:Q15"/>
    <mergeCell ref="P16:Q16"/>
    <mergeCell ref="D36:E36"/>
    <mergeCell ref="D37:E37"/>
    <mergeCell ref="N26:Q26"/>
    <mergeCell ref="N27:Q27"/>
    <mergeCell ref="N28:Q28"/>
    <mergeCell ref="U14:V14"/>
    <mergeCell ref="U12:V13"/>
    <mergeCell ref="U15:V15"/>
    <mergeCell ref="U16:V16"/>
    <mergeCell ref="H31:J31"/>
    <mergeCell ref="K31:M31"/>
    <mergeCell ref="R30:V30"/>
    <mergeCell ref="R31:V31"/>
    <mergeCell ref="R22:V22"/>
    <mergeCell ref="N22:Q22"/>
    <mergeCell ref="R24:V24"/>
    <mergeCell ref="R25:V25"/>
    <mergeCell ref="N29:Q29"/>
    <mergeCell ref="N30:Q30"/>
    <mergeCell ref="N31:Q31"/>
    <mergeCell ref="N23:Q23"/>
    <mergeCell ref="R23:V23"/>
    <mergeCell ref="R26:V26"/>
    <mergeCell ref="K25:M25"/>
  </mergeCells>
  <phoneticPr fontId="3"/>
  <conditionalFormatting sqref="B8:Y8">
    <cfRule type="expression" dxfId="6" priority="1">
      <formula>$AA$8=0</formula>
    </cfRule>
  </conditionalFormatting>
  <conditionalFormatting sqref="G25:M26">
    <cfRule type="expression" dxfId="5" priority="8">
      <formula>$H$18=0</formula>
    </cfRule>
  </conditionalFormatting>
  <conditionalFormatting sqref="H8:K8">
    <cfRule type="expression" dxfId="4" priority="2">
      <formula>AND(MOD($G$2,1)=0,$G$2&gt;=1,$G$2&lt;=208)</formula>
    </cfRule>
  </conditionalFormatting>
  <dataValidations count="7">
    <dataValidation type="list" allowBlank="1" showInputMessage="1" showErrorMessage="1" sqref="B7:C7" xr:uid="{00000000-0002-0000-0100-000000000000}">
      <formula1>県市私</formula1>
    </dataValidation>
    <dataValidation type="whole" allowBlank="1" showInputMessage="1" showErrorMessage="1" sqref="W27:W28" xr:uid="{00000000-0002-0000-0100-000002000000}">
      <formula1>1</formula1>
      <formula2>5</formula2>
    </dataValidation>
    <dataValidation imeMode="halfAlpha" allowBlank="1" showInputMessage="1" showErrorMessage="1" sqref="T8:Y8 L8:M8 J14:L16" xr:uid="{00000000-0002-0000-0100-000003000000}"/>
    <dataValidation type="textLength" operator="lessThanOrEqual" allowBlank="1" showInputMessage="1" showErrorMessage="1" sqref="N29:Q31" xr:uid="{00000000-0002-0000-0100-000004000000}">
      <formula1>15</formula1>
    </dataValidation>
    <dataValidation type="list" allowBlank="1" showInputMessage="1" showErrorMessage="1" sqref="M14:N16" xr:uid="{00000000-0002-0000-0100-000005000000}">
      <formula1>出欠</formula1>
    </dataValidation>
    <dataValidation type="whole" allowBlank="1" showInputMessage="1" showErrorMessage="1" sqref="O14:O16" xr:uid="{A22D290A-0166-C644-A53B-610D94C80708}">
      <formula1>1</formula1>
      <formula2>7</formula2>
    </dataValidation>
    <dataValidation type="list" allowBlank="1" showInputMessage="1" showErrorMessage="1" sqref="C29:C30" xr:uid="{A8931A9B-13BE-FB47-9AEA-7FDD564C5C57}">
      <formula1>$C$34:$C$35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A1:Q107"/>
  <sheetViews>
    <sheetView zoomScaleNormal="100" zoomScaleSheetLayoutView="70" workbookViewId="0">
      <selection activeCell="E21" sqref="E21:H21"/>
    </sheetView>
  </sheetViews>
  <sheetFormatPr defaultColWidth="8.875" defaultRowHeight="18.75"/>
  <cols>
    <col min="1" max="8" width="11.75" style="64" customWidth="1"/>
    <col min="9" max="256" width="9" style="64"/>
    <col min="257" max="264" width="11.75" style="64" customWidth="1"/>
    <col min="265" max="512" width="9" style="64"/>
    <col min="513" max="520" width="11.75" style="64" customWidth="1"/>
    <col min="521" max="768" width="9" style="64"/>
    <col min="769" max="776" width="11.75" style="64" customWidth="1"/>
    <col min="777" max="1024" width="9" style="64"/>
    <col min="1025" max="1032" width="11.75" style="64" customWidth="1"/>
    <col min="1033" max="1280" width="9" style="64"/>
    <col min="1281" max="1288" width="11.75" style="64" customWidth="1"/>
    <col min="1289" max="1536" width="9" style="64"/>
    <col min="1537" max="1544" width="11.75" style="64" customWidth="1"/>
    <col min="1545" max="1792" width="9" style="64"/>
    <col min="1793" max="1800" width="11.75" style="64" customWidth="1"/>
    <col min="1801" max="2048" width="9" style="64"/>
    <col min="2049" max="2056" width="11.75" style="64" customWidth="1"/>
    <col min="2057" max="2304" width="9" style="64"/>
    <col min="2305" max="2312" width="11.75" style="64" customWidth="1"/>
    <col min="2313" max="2560" width="9" style="64"/>
    <col min="2561" max="2568" width="11.75" style="64" customWidth="1"/>
    <col min="2569" max="2816" width="9" style="64"/>
    <col min="2817" max="2824" width="11.75" style="64" customWidth="1"/>
    <col min="2825" max="3072" width="9" style="64"/>
    <col min="3073" max="3080" width="11.75" style="64" customWidth="1"/>
    <col min="3081" max="3328" width="9" style="64"/>
    <col min="3329" max="3336" width="11.75" style="64" customWidth="1"/>
    <col min="3337" max="3584" width="9" style="64"/>
    <col min="3585" max="3592" width="11.75" style="64" customWidth="1"/>
    <col min="3593" max="3840" width="9" style="64"/>
    <col min="3841" max="3848" width="11.75" style="64" customWidth="1"/>
    <col min="3849" max="4096" width="9" style="64"/>
    <col min="4097" max="4104" width="11.75" style="64" customWidth="1"/>
    <col min="4105" max="4352" width="9" style="64"/>
    <col min="4353" max="4360" width="11.75" style="64" customWidth="1"/>
    <col min="4361" max="4608" width="9" style="64"/>
    <col min="4609" max="4616" width="11.75" style="64" customWidth="1"/>
    <col min="4617" max="4864" width="9" style="64"/>
    <col min="4865" max="4872" width="11.75" style="64" customWidth="1"/>
    <col min="4873" max="5120" width="9" style="64"/>
    <col min="5121" max="5128" width="11.75" style="64" customWidth="1"/>
    <col min="5129" max="5376" width="9" style="64"/>
    <col min="5377" max="5384" width="11.75" style="64" customWidth="1"/>
    <col min="5385" max="5632" width="9" style="64"/>
    <col min="5633" max="5640" width="11.75" style="64" customWidth="1"/>
    <col min="5641" max="5888" width="9" style="64"/>
    <col min="5889" max="5896" width="11.75" style="64" customWidth="1"/>
    <col min="5897" max="6144" width="9" style="64"/>
    <col min="6145" max="6152" width="11.75" style="64" customWidth="1"/>
    <col min="6153" max="6400" width="9" style="64"/>
    <col min="6401" max="6408" width="11.75" style="64" customWidth="1"/>
    <col min="6409" max="6656" width="9" style="64"/>
    <col min="6657" max="6664" width="11.75" style="64" customWidth="1"/>
    <col min="6665" max="6912" width="9" style="64"/>
    <col min="6913" max="6920" width="11.75" style="64" customWidth="1"/>
    <col min="6921" max="7168" width="9" style="64"/>
    <col min="7169" max="7176" width="11.75" style="64" customWidth="1"/>
    <col min="7177" max="7424" width="9" style="64"/>
    <col min="7425" max="7432" width="11.75" style="64" customWidth="1"/>
    <col min="7433" max="7680" width="9" style="64"/>
    <col min="7681" max="7688" width="11.75" style="64" customWidth="1"/>
    <col min="7689" max="7936" width="9" style="64"/>
    <col min="7937" max="7944" width="11.75" style="64" customWidth="1"/>
    <col min="7945" max="8192" width="9" style="64"/>
    <col min="8193" max="8200" width="11.75" style="64" customWidth="1"/>
    <col min="8201" max="8448" width="9" style="64"/>
    <col min="8449" max="8456" width="11.75" style="64" customWidth="1"/>
    <col min="8457" max="8704" width="9" style="64"/>
    <col min="8705" max="8712" width="11.75" style="64" customWidth="1"/>
    <col min="8713" max="8960" width="9" style="64"/>
    <col min="8961" max="8968" width="11.75" style="64" customWidth="1"/>
    <col min="8969" max="9216" width="9" style="64"/>
    <col min="9217" max="9224" width="11.75" style="64" customWidth="1"/>
    <col min="9225" max="9472" width="9" style="64"/>
    <col min="9473" max="9480" width="11.75" style="64" customWidth="1"/>
    <col min="9481" max="9728" width="9" style="64"/>
    <col min="9729" max="9736" width="11.75" style="64" customWidth="1"/>
    <col min="9737" max="9984" width="9" style="64"/>
    <col min="9985" max="9992" width="11.75" style="64" customWidth="1"/>
    <col min="9993" max="10240" width="9" style="64"/>
    <col min="10241" max="10248" width="11.75" style="64" customWidth="1"/>
    <col min="10249" max="10496" width="9" style="64"/>
    <col min="10497" max="10504" width="11.75" style="64" customWidth="1"/>
    <col min="10505" max="10752" width="9" style="64"/>
    <col min="10753" max="10760" width="11.75" style="64" customWidth="1"/>
    <col min="10761" max="11008" width="9" style="64"/>
    <col min="11009" max="11016" width="11.75" style="64" customWidth="1"/>
    <col min="11017" max="11264" width="9" style="64"/>
    <col min="11265" max="11272" width="11.75" style="64" customWidth="1"/>
    <col min="11273" max="11520" width="9" style="64"/>
    <col min="11521" max="11528" width="11.75" style="64" customWidth="1"/>
    <col min="11529" max="11776" width="9" style="64"/>
    <col min="11777" max="11784" width="11.75" style="64" customWidth="1"/>
    <col min="11785" max="12032" width="9" style="64"/>
    <col min="12033" max="12040" width="11.75" style="64" customWidth="1"/>
    <col min="12041" max="12288" width="9" style="64"/>
    <col min="12289" max="12296" width="11.75" style="64" customWidth="1"/>
    <col min="12297" max="12544" width="9" style="64"/>
    <col min="12545" max="12552" width="11.75" style="64" customWidth="1"/>
    <col min="12553" max="12800" width="9" style="64"/>
    <col min="12801" max="12808" width="11.75" style="64" customWidth="1"/>
    <col min="12809" max="13056" width="9" style="64"/>
    <col min="13057" max="13064" width="11.75" style="64" customWidth="1"/>
    <col min="13065" max="13312" width="9" style="64"/>
    <col min="13313" max="13320" width="11.75" style="64" customWidth="1"/>
    <col min="13321" max="13568" width="9" style="64"/>
    <col min="13569" max="13576" width="11.75" style="64" customWidth="1"/>
    <col min="13577" max="13824" width="9" style="64"/>
    <col min="13825" max="13832" width="11.75" style="64" customWidth="1"/>
    <col min="13833" max="14080" width="9" style="64"/>
    <col min="14081" max="14088" width="11.75" style="64" customWidth="1"/>
    <col min="14089" max="14336" width="9" style="64"/>
    <col min="14337" max="14344" width="11.75" style="64" customWidth="1"/>
    <col min="14345" max="14592" width="9" style="64"/>
    <col min="14593" max="14600" width="11.75" style="64" customWidth="1"/>
    <col min="14601" max="14848" width="9" style="64"/>
    <col min="14849" max="14856" width="11.75" style="64" customWidth="1"/>
    <col min="14857" max="15104" width="9" style="64"/>
    <col min="15105" max="15112" width="11.75" style="64" customWidth="1"/>
    <col min="15113" max="15360" width="9" style="64"/>
    <col min="15361" max="15368" width="11.75" style="64" customWidth="1"/>
    <col min="15369" max="15616" width="9" style="64"/>
    <col min="15617" max="15624" width="11.75" style="64" customWidth="1"/>
    <col min="15625" max="15872" width="9" style="64"/>
    <col min="15873" max="15880" width="11.75" style="64" customWidth="1"/>
    <col min="15881" max="16128" width="9" style="64"/>
    <col min="16129" max="16136" width="11.75" style="64" customWidth="1"/>
    <col min="16137" max="16384" width="9" style="64"/>
  </cols>
  <sheetData>
    <row r="1" spans="1:10" ht="28.5" customHeight="1">
      <c r="A1" s="461" t="str">
        <f>"第"&amp;data!C2&amp;"回 兵庫県高等学校総合文化祭　放送文化部門"</f>
        <v>第49回 兵庫県高等学校総合文化祭　放送文化部門</v>
      </c>
      <c r="B1" s="461"/>
      <c r="C1" s="461"/>
      <c r="D1" s="461"/>
      <c r="E1" s="461"/>
      <c r="F1" s="461"/>
      <c r="G1" s="461"/>
      <c r="H1" s="461"/>
    </row>
    <row r="2" spans="1:10" ht="28.5" customHeight="1">
      <c r="A2" s="462" t="s">
        <v>93</v>
      </c>
      <c r="B2" s="462"/>
      <c r="C2" s="462"/>
      <c r="D2" s="462"/>
      <c r="E2" s="462"/>
      <c r="F2" s="462"/>
      <c r="G2" s="462"/>
      <c r="H2" s="462"/>
    </row>
    <row r="3" spans="1:10" ht="15" customHeight="1">
      <c r="A3" s="65"/>
      <c r="B3" s="66"/>
      <c r="C3" s="66"/>
      <c r="D3" s="66"/>
      <c r="E3" s="66"/>
      <c r="F3" s="66"/>
      <c r="G3" s="66"/>
      <c r="H3" s="66"/>
    </row>
    <row r="4" spans="1:10" ht="36.75" customHeight="1">
      <c r="A4" s="67" t="s">
        <v>94</v>
      </c>
      <c r="B4" s="68" t="str">
        <f>IF(入力シート!G2="","",入力シート!G2)</f>
        <v/>
      </c>
      <c r="C4" s="67" t="s">
        <v>95</v>
      </c>
      <c r="D4" s="463" t="str">
        <f>IF(入力シート!H8&lt;&gt;"",入力シート!H8,IF(入力シート!H7&lt;&gt;"",入力シート!H7,""))</f>
        <v/>
      </c>
      <c r="E4" s="463"/>
      <c r="F4" s="463"/>
      <c r="G4" s="463"/>
      <c r="H4" s="464"/>
    </row>
    <row r="5" spans="1:10" ht="20.25" customHeight="1">
      <c r="A5" s="442" t="s">
        <v>96</v>
      </c>
      <c r="B5" s="69" t="s">
        <v>97</v>
      </c>
      <c r="C5" s="466" t="str">
        <f>IF(入力シート!L8&lt;&gt;"",入力シート!L8,IF(入力シート!L7&lt;&gt;"",入力シート!L7,""))</f>
        <v/>
      </c>
      <c r="D5" s="466"/>
      <c r="E5" s="466"/>
      <c r="F5" s="466"/>
      <c r="G5" s="466"/>
      <c r="H5" s="467"/>
    </row>
    <row r="6" spans="1:10" ht="20.25" customHeight="1">
      <c r="A6" s="465"/>
      <c r="B6" s="468" t="str">
        <f>IF(入力シート!N8&lt;&gt;"",入力シート!N8,IF(入力シート!N7&lt;&gt;"",入力シート!N7,""))</f>
        <v/>
      </c>
      <c r="C6" s="468"/>
      <c r="D6" s="468"/>
      <c r="E6" s="468"/>
      <c r="F6" s="468"/>
      <c r="G6" s="468"/>
      <c r="H6" s="469"/>
    </row>
    <row r="7" spans="1:10" ht="20.25" customHeight="1">
      <c r="A7" s="444"/>
      <c r="B7" s="70" t="s">
        <v>98</v>
      </c>
      <c r="C7" s="470" t="str">
        <f>IF(入力シート!T8&lt;&gt;"",入力シート!T8,IF(入力シート!T7&lt;&gt;"",入力シート!T7,""))</f>
        <v/>
      </c>
      <c r="D7" s="471"/>
      <c r="E7" s="71" t="s">
        <v>99</v>
      </c>
      <c r="F7" s="470" t="str">
        <f>IF(入力シート!W8&lt;&gt;"",入力シート!W8,IF(入力シート!W7&lt;&gt;"",入力シート!W7,""))</f>
        <v/>
      </c>
      <c r="G7" s="471"/>
      <c r="H7" s="72"/>
    </row>
    <row r="8" spans="1:10" ht="15.75" customHeight="1">
      <c r="A8" s="73"/>
      <c r="B8" s="74"/>
      <c r="C8" s="73"/>
      <c r="D8" s="75"/>
      <c r="E8" s="76"/>
      <c r="F8" s="73"/>
      <c r="G8" s="75"/>
      <c r="H8" s="77"/>
    </row>
    <row r="9" spans="1:10" ht="17.25" customHeight="1">
      <c r="A9" s="442" t="s">
        <v>100</v>
      </c>
      <c r="B9" s="443"/>
      <c r="C9" s="443"/>
      <c r="D9" s="78" t="s">
        <v>101</v>
      </c>
      <c r="E9" s="443" t="s">
        <v>102</v>
      </c>
      <c r="F9" s="443"/>
      <c r="G9" s="443" t="s">
        <v>103</v>
      </c>
      <c r="H9" s="472"/>
      <c r="J9" s="79"/>
    </row>
    <row r="10" spans="1:10" ht="25.5" customHeight="1">
      <c r="A10" s="457" t="s">
        <v>104</v>
      </c>
      <c r="B10" s="458"/>
      <c r="C10" s="458"/>
      <c r="D10" s="80">
        <v>800</v>
      </c>
      <c r="E10" s="81">
        <f>IF(入力シート!I34="","",入力シート!I34)</f>
        <v>0</v>
      </c>
      <c r="F10" s="82" t="s">
        <v>105</v>
      </c>
      <c r="G10" s="459">
        <f>+D10*E10</f>
        <v>0</v>
      </c>
      <c r="H10" s="460"/>
    </row>
    <row r="11" spans="1:10" ht="25.5" customHeight="1">
      <c r="A11" s="457" t="s">
        <v>106</v>
      </c>
      <c r="B11" s="458"/>
      <c r="C11" s="458"/>
      <c r="D11" s="80">
        <v>800</v>
      </c>
      <c r="E11" s="81">
        <f>IF(入力シート!I35="","",入力シート!I35)</f>
        <v>0</v>
      </c>
      <c r="F11" s="82" t="s">
        <v>105</v>
      </c>
      <c r="G11" s="459">
        <f>+D11*E11</f>
        <v>0</v>
      </c>
      <c r="H11" s="460"/>
    </row>
    <row r="12" spans="1:10" ht="25.5" customHeight="1">
      <c r="A12" s="457" t="s">
        <v>107</v>
      </c>
      <c r="B12" s="458"/>
      <c r="C12" s="458"/>
      <c r="D12" s="80">
        <v>1100</v>
      </c>
      <c r="E12" s="81">
        <f>IF(入力シート!I36="","",入力シート!I36)</f>
        <v>0</v>
      </c>
      <c r="F12" s="82" t="s">
        <v>108</v>
      </c>
      <c r="G12" s="459">
        <f>+D12*E12</f>
        <v>0</v>
      </c>
      <c r="H12" s="460"/>
    </row>
    <row r="13" spans="1:10" ht="25.5" customHeight="1">
      <c r="A13" s="457" t="s">
        <v>109</v>
      </c>
      <c r="B13" s="458"/>
      <c r="C13" s="458"/>
      <c r="D13" s="80">
        <v>1100</v>
      </c>
      <c r="E13" s="81">
        <f>IF(入力シート!I37="","",入力シート!I37)</f>
        <v>0</v>
      </c>
      <c r="F13" s="82" t="s">
        <v>108</v>
      </c>
      <c r="G13" s="459">
        <f>+D13*E13</f>
        <v>0</v>
      </c>
      <c r="H13" s="460"/>
    </row>
    <row r="14" spans="1:10" ht="25.5" customHeight="1">
      <c r="A14" s="457" t="s">
        <v>110</v>
      </c>
      <c r="B14" s="458"/>
      <c r="C14" s="458"/>
      <c r="D14" s="80">
        <v>1600</v>
      </c>
      <c r="E14" s="81">
        <f>IF(入力シート!I38="","",入力シート!I38)</f>
        <v>0</v>
      </c>
      <c r="F14" s="82" t="s">
        <v>108</v>
      </c>
      <c r="G14" s="459">
        <f>+D14*E14</f>
        <v>0</v>
      </c>
      <c r="H14" s="460"/>
    </row>
    <row r="15" spans="1:10" ht="25.5" customHeight="1">
      <c r="A15" s="444" t="s">
        <v>111</v>
      </c>
      <c r="B15" s="445"/>
      <c r="C15" s="445"/>
      <c r="D15" s="445"/>
      <c r="E15" s="445"/>
      <c r="F15" s="445"/>
      <c r="G15" s="452">
        <f>SUM(G10:H14)</f>
        <v>0</v>
      </c>
      <c r="H15" s="453"/>
    </row>
    <row r="16" spans="1:10" ht="7.5" customHeight="1">
      <c r="A16" s="83"/>
      <c r="B16" s="75"/>
      <c r="C16" s="75"/>
      <c r="D16" s="75"/>
      <c r="E16" s="75"/>
      <c r="F16" s="75"/>
      <c r="G16" s="84"/>
      <c r="H16" s="84"/>
    </row>
    <row r="17" spans="1:8" ht="50.1" customHeight="1">
      <c r="A17" s="454" t="s">
        <v>112</v>
      </c>
      <c r="B17" s="454"/>
      <c r="C17" s="454"/>
      <c r="D17" s="454"/>
      <c r="E17" s="454"/>
      <c r="F17" s="454"/>
      <c r="G17" s="454"/>
      <c r="H17" s="454"/>
    </row>
    <row r="18" spans="1:8" ht="32.25" customHeight="1">
      <c r="A18" s="77"/>
      <c r="B18" s="77"/>
      <c r="C18" s="455" t="s">
        <v>113</v>
      </c>
      <c r="D18" s="455"/>
      <c r="E18" s="456" t="str">
        <f>IF(入力シート!B14="","",入力シート!B14)</f>
        <v/>
      </c>
      <c r="F18" s="456"/>
      <c r="G18" s="456"/>
      <c r="H18" s="456"/>
    </row>
    <row r="19" spans="1:8" ht="9.75" customHeight="1">
      <c r="A19" s="85"/>
      <c r="B19" s="85"/>
      <c r="C19" s="86"/>
      <c r="D19" s="86"/>
      <c r="E19" s="86"/>
      <c r="F19" s="86"/>
      <c r="G19" s="86"/>
      <c r="H19" s="85"/>
    </row>
    <row r="20" spans="1:8" ht="27" customHeight="1">
      <c r="A20" s="442" t="s">
        <v>114</v>
      </c>
      <c r="B20" s="443"/>
      <c r="C20" s="446" t="s">
        <v>115</v>
      </c>
      <c r="D20" s="446"/>
      <c r="E20" s="447" t="str">
        <f>IF(入力シート!E14="","",入力シート!E14)</f>
        <v/>
      </c>
      <c r="F20" s="447"/>
      <c r="G20" s="447"/>
      <c r="H20" s="448"/>
    </row>
    <row r="21" spans="1:8" ht="27" customHeight="1">
      <c r="A21" s="444"/>
      <c r="B21" s="445"/>
      <c r="C21" s="449" t="s">
        <v>116</v>
      </c>
      <c r="D21" s="449"/>
      <c r="E21" s="450" t="str">
        <f>IF(入力シート!J14="","",入力シート!J14)</f>
        <v/>
      </c>
      <c r="F21" s="450"/>
      <c r="G21" s="450"/>
      <c r="H21" s="451"/>
    </row>
    <row r="22" spans="1:8" ht="23.1" customHeight="1">
      <c r="A22" s="435"/>
      <c r="B22" s="436"/>
      <c r="C22" s="436"/>
      <c r="D22" s="436"/>
      <c r="E22" s="436"/>
      <c r="F22" s="436"/>
      <c r="G22" s="436"/>
      <c r="H22" s="437"/>
    </row>
    <row r="23" spans="1:8" ht="312.75" customHeight="1">
      <c r="A23" s="438" t="s">
        <v>117</v>
      </c>
      <c r="B23" s="439"/>
      <c r="C23" s="439"/>
      <c r="D23" s="439"/>
      <c r="E23" s="439"/>
      <c r="F23" s="439"/>
      <c r="G23" s="439"/>
      <c r="H23" s="440"/>
    </row>
    <row r="24" spans="1:8">
      <c r="A24" s="441" t="str">
        <f>"※参加申込書no.1とno.2を印刷して"&amp;TEXT(data!I2,"mm月d日(aaa)")&amp;" 必着で郵送してください。"</f>
        <v>※参加申込書no.1とno.2を印刷して10月6日(月) 必着で郵送してください。</v>
      </c>
      <c r="B24" s="441"/>
      <c r="C24" s="441"/>
      <c r="D24" s="441"/>
      <c r="E24" s="441"/>
      <c r="F24" s="441"/>
      <c r="G24" s="441"/>
      <c r="H24" s="441"/>
    </row>
    <row r="25" spans="1:8">
      <c r="A25" s="441"/>
      <c r="B25" s="441"/>
      <c r="C25" s="441"/>
      <c r="D25" s="441"/>
      <c r="E25" s="441"/>
      <c r="F25" s="441"/>
      <c r="G25" s="441"/>
      <c r="H25" s="441"/>
    </row>
    <row r="106" spans="1:17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</row>
    <row r="107" spans="1:17">
      <c r="A107" s="88"/>
    </row>
  </sheetData>
  <sheetProtection algorithmName="SHA-512" hashValue="i8/7gB6EBwyBfPzvPlM0CpfsVK5LAPXLH4494w6qwOI73hzHHMbRNbuczeUKI32gcNcjVUShmahgukJQWxAXpA==" saltValue="AgPqBcpUXPlC0haW4s2jGw==" spinCount="100000" sheet="1" objects="1" scenarios="1"/>
  <mergeCells count="35">
    <mergeCell ref="A11:C11"/>
    <mergeCell ref="G11:H11"/>
    <mergeCell ref="A1:H1"/>
    <mergeCell ref="A2:H2"/>
    <mergeCell ref="D4:H4"/>
    <mergeCell ref="A5:A7"/>
    <mergeCell ref="C5:H5"/>
    <mergeCell ref="B6:H6"/>
    <mergeCell ref="C7:D7"/>
    <mergeCell ref="F7:G7"/>
    <mergeCell ref="A9:C9"/>
    <mergeCell ref="E9:F9"/>
    <mergeCell ref="G9:H9"/>
    <mergeCell ref="A10:C10"/>
    <mergeCell ref="G10:H10"/>
    <mergeCell ref="A12:C12"/>
    <mergeCell ref="G12:H12"/>
    <mergeCell ref="A13:C13"/>
    <mergeCell ref="G13:H13"/>
    <mergeCell ref="A14:C14"/>
    <mergeCell ref="G14:H14"/>
    <mergeCell ref="A15:F15"/>
    <mergeCell ref="G15:H15"/>
    <mergeCell ref="A17:H17"/>
    <mergeCell ref="C18:D18"/>
    <mergeCell ref="E18:H18"/>
    <mergeCell ref="A22:H22"/>
    <mergeCell ref="A23:H23"/>
    <mergeCell ref="A24:H24"/>
    <mergeCell ref="A25:H25"/>
    <mergeCell ref="A20:B21"/>
    <mergeCell ref="C20:D20"/>
    <mergeCell ref="E20:H20"/>
    <mergeCell ref="C21:D21"/>
    <mergeCell ref="E21:H2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  <pageSetUpPr fitToPage="1"/>
  </sheetPr>
  <dimension ref="A1:Z70"/>
  <sheetViews>
    <sheetView zoomScaleNormal="100" zoomScaleSheetLayoutView="70" workbookViewId="0">
      <selection activeCell="B4" sqref="B4:C4"/>
    </sheetView>
  </sheetViews>
  <sheetFormatPr defaultColWidth="9" defaultRowHeight="18.75"/>
  <cols>
    <col min="1" max="8" width="4.375" style="90" customWidth="1"/>
    <col min="9" max="10" width="3.625" style="90" customWidth="1"/>
    <col min="11" max="18" width="4.375" style="90" customWidth="1"/>
    <col min="19" max="20" width="3.625" style="90" customWidth="1"/>
    <col min="21" max="24" width="4.375" style="90" customWidth="1"/>
    <col min="25" max="16384" width="9" style="90"/>
  </cols>
  <sheetData>
    <row r="1" spans="1:20" ht="29.25" customHeight="1">
      <c r="A1" s="513" t="str">
        <f>"第"&amp;data!C2&amp;"回 兵庫県高等学校総合文化祭　放送文化部門"</f>
        <v>第49回 兵庫県高等学校総合文化祭　放送文化部門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89"/>
    </row>
    <row r="2" spans="1:20" ht="29.25" customHeight="1">
      <c r="A2" s="462" t="s">
        <v>118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89"/>
    </row>
    <row r="3" spans="1:20" ht="15" customHeight="1">
      <c r="A3" s="89"/>
      <c r="B3" s="89"/>
      <c r="C3" s="65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ht="36.75" customHeight="1">
      <c r="A4" s="89"/>
      <c r="B4" s="516" t="s">
        <v>119</v>
      </c>
      <c r="C4" s="517"/>
      <c r="D4" s="505" t="str">
        <f>IF(入力シート!G2="","",入力シート!G2)</f>
        <v/>
      </c>
      <c r="E4" s="506"/>
      <c r="F4" s="507"/>
      <c r="G4" s="516" t="s">
        <v>24</v>
      </c>
      <c r="H4" s="517"/>
      <c r="I4" s="505" t="str">
        <f>IF(入力シート!H8&lt;&gt;"",入力シート!H8,IF(入力シート!H7&lt;&gt;"",入力シート!H7,""))</f>
        <v/>
      </c>
      <c r="J4" s="506"/>
      <c r="K4" s="506"/>
      <c r="L4" s="506"/>
      <c r="M4" s="506"/>
      <c r="N4" s="506"/>
      <c r="O4" s="506"/>
      <c r="P4" s="506"/>
      <c r="Q4" s="506"/>
      <c r="R4" s="506"/>
      <c r="S4" s="507"/>
      <c r="T4" s="89"/>
    </row>
    <row r="5" spans="1:20" ht="18" customHeight="1">
      <c r="A5" s="89"/>
      <c r="B5" s="89"/>
      <c r="C5" s="91"/>
      <c r="D5" s="92"/>
      <c r="E5" s="92"/>
      <c r="F5" s="92"/>
      <c r="G5" s="92"/>
      <c r="H5" s="93"/>
      <c r="I5" s="93"/>
      <c r="J5" s="93"/>
      <c r="K5" s="93"/>
      <c r="L5" s="93"/>
      <c r="M5" s="91"/>
      <c r="N5" s="91"/>
      <c r="O5" s="91"/>
      <c r="P5" s="91"/>
      <c r="Q5" s="91"/>
      <c r="R5" s="89"/>
      <c r="S5" s="89"/>
      <c r="T5" s="89"/>
    </row>
    <row r="6" spans="1:20" ht="22.5" customHeight="1">
      <c r="A6" s="490" t="s">
        <v>120</v>
      </c>
      <c r="B6" s="490"/>
      <c r="C6" s="490"/>
      <c r="D6" s="490"/>
      <c r="E6" s="490"/>
      <c r="F6" s="490"/>
      <c r="G6" s="490"/>
      <c r="H6" s="490"/>
      <c r="I6" s="490"/>
      <c r="J6" s="89"/>
      <c r="K6" s="89"/>
      <c r="L6" s="91"/>
      <c r="M6" s="91"/>
      <c r="N6" s="91"/>
      <c r="O6" s="91"/>
      <c r="P6" s="91"/>
      <c r="Q6" s="91"/>
      <c r="R6" s="89"/>
      <c r="S6" s="89"/>
      <c r="T6" s="89"/>
    </row>
    <row r="7" spans="1:20" ht="24" customHeight="1">
      <c r="A7" s="509">
        <v>1</v>
      </c>
      <c r="B7" s="477" t="s">
        <v>44</v>
      </c>
      <c r="C7" s="481" t="str">
        <f>IF(入力シート!K23="","",入力シート!K23)</f>
        <v/>
      </c>
      <c r="D7" s="481"/>
      <c r="E7" s="481"/>
      <c r="F7" s="481"/>
      <c r="G7" s="481"/>
      <c r="H7" s="514" t="s">
        <v>70</v>
      </c>
      <c r="I7" s="481" t="str">
        <f>IF(入力シート!G23="","",入力シート!G23)</f>
        <v/>
      </c>
      <c r="J7" s="482"/>
      <c r="K7" s="509">
        <v>2</v>
      </c>
      <c r="L7" s="477" t="s">
        <v>44</v>
      </c>
      <c r="M7" s="481" t="str">
        <f>IF(入力シート!K24="","",入力シート!K24)</f>
        <v/>
      </c>
      <c r="N7" s="481"/>
      <c r="O7" s="481"/>
      <c r="P7" s="481"/>
      <c r="Q7" s="481"/>
      <c r="R7" s="514" t="s">
        <v>70</v>
      </c>
      <c r="S7" s="518" t="str">
        <f>IF(入力シート!G24="","",入力シート!G24)</f>
        <v/>
      </c>
      <c r="T7" s="519"/>
    </row>
    <row r="8" spans="1:20" ht="24" customHeight="1">
      <c r="A8" s="510"/>
      <c r="B8" s="478"/>
      <c r="C8" s="475" t="str">
        <f>IF(入力シート!H23="","",入力シート!H23)</f>
        <v/>
      </c>
      <c r="D8" s="475"/>
      <c r="E8" s="475"/>
      <c r="F8" s="475"/>
      <c r="G8" s="475"/>
      <c r="H8" s="515"/>
      <c r="I8" s="475"/>
      <c r="J8" s="476"/>
      <c r="K8" s="510"/>
      <c r="L8" s="478"/>
      <c r="M8" s="475" t="str">
        <f>IF(入力シート!H24="","",入力シート!H24)</f>
        <v/>
      </c>
      <c r="N8" s="475"/>
      <c r="O8" s="475"/>
      <c r="P8" s="475"/>
      <c r="Q8" s="475"/>
      <c r="R8" s="515"/>
      <c r="S8" s="520"/>
      <c r="T8" s="521"/>
    </row>
    <row r="9" spans="1:20" ht="24" customHeight="1">
      <c r="A9" s="509">
        <v>3</v>
      </c>
      <c r="B9" s="477" t="s">
        <v>44</v>
      </c>
      <c r="C9" s="481" t="str">
        <f>IF(入力シート!K25="","",入力シート!K25)</f>
        <v/>
      </c>
      <c r="D9" s="481"/>
      <c r="E9" s="481"/>
      <c r="F9" s="481"/>
      <c r="G9" s="481"/>
      <c r="H9" s="514" t="s">
        <v>70</v>
      </c>
      <c r="I9" s="481" t="str">
        <f>IF(入力シート!G25="","",入力シート!G25)</f>
        <v/>
      </c>
      <c r="J9" s="482"/>
      <c r="K9" s="509">
        <v>4</v>
      </c>
      <c r="L9" s="477" t="s">
        <v>44</v>
      </c>
      <c r="M9" s="481" t="str">
        <f>IF(入力シート!K26="","",入力シート!K26)</f>
        <v/>
      </c>
      <c r="N9" s="481"/>
      <c r="O9" s="481"/>
      <c r="P9" s="481"/>
      <c r="Q9" s="481"/>
      <c r="R9" s="514" t="s">
        <v>70</v>
      </c>
      <c r="S9" s="518" t="str">
        <f>IF(入力シート!G26="","",入力シート!G26)</f>
        <v/>
      </c>
      <c r="T9" s="519"/>
    </row>
    <row r="10" spans="1:20" ht="24" customHeight="1">
      <c r="A10" s="510"/>
      <c r="B10" s="478"/>
      <c r="C10" s="475" t="str">
        <f>IF(入力シート!H25="","",入力シート!H25)</f>
        <v/>
      </c>
      <c r="D10" s="475"/>
      <c r="E10" s="475"/>
      <c r="F10" s="475"/>
      <c r="G10" s="475"/>
      <c r="H10" s="515"/>
      <c r="I10" s="475"/>
      <c r="J10" s="476"/>
      <c r="K10" s="510"/>
      <c r="L10" s="478"/>
      <c r="M10" s="475" t="str">
        <f>IF(入力シート!H26="","",入力シート!H26)</f>
        <v/>
      </c>
      <c r="N10" s="475"/>
      <c r="O10" s="475"/>
      <c r="P10" s="475"/>
      <c r="Q10" s="475"/>
      <c r="R10" s="515"/>
      <c r="S10" s="520"/>
      <c r="T10" s="521"/>
    </row>
    <row r="11" spans="1:20" ht="24" customHeight="1">
      <c r="A11" s="508" t="str">
        <f>"※3，4はNHK杯第"&amp;data!F2&amp;"回大会で個人部門に15名以上のエントリーがあった学校のみ"</f>
        <v>※3，4はNHK杯第72回大会で個人部門に15名以上のエントリーがあった学校のみ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8"/>
      <c r="T11" s="92"/>
    </row>
    <row r="12" spans="1:20" ht="22.5" customHeight="1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91"/>
      <c r="L12" s="91"/>
      <c r="M12" s="91"/>
      <c r="N12" s="91"/>
      <c r="O12" s="91"/>
      <c r="P12" s="91"/>
      <c r="Q12" s="91"/>
      <c r="R12" s="89"/>
      <c r="S12" s="89"/>
      <c r="T12" s="89"/>
    </row>
    <row r="13" spans="1:20" ht="22.5" customHeight="1">
      <c r="A13" s="490" t="s">
        <v>121</v>
      </c>
      <c r="B13" s="490"/>
      <c r="C13" s="490"/>
      <c r="D13" s="490"/>
      <c r="E13" s="490"/>
      <c r="F13" s="490"/>
      <c r="G13" s="490"/>
      <c r="H13" s="490"/>
      <c r="I13" s="490"/>
      <c r="J13" s="89"/>
      <c r="K13" s="91"/>
      <c r="L13" s="91"/>
      <c r="M13" s="91"/>
      <c r="N13" s="91"/>
      <c r="O13" s="91"/>
      <c r="P13" s="91"/>
      <c r="Q13" s="91"/>
      <c r="R13" s="89"/>
      <c r="S13" s="89"/>
      <c r="T13" s="89"/>
    </row>
    <row r="14" spans="1:20" ht="24" customHeight="1">
      <c r="A14" s="509">
        <v>1</v>
      </c>
      <c r="B14" s="477" t="s">
        <v>44</v>
      </c>
      <c r="C14" s="481" t="str">
        <f>IF(入力シート!K27="","",入力シート!K27)</f>
        <v/>
      </c>
      <c r="D14" s="481"/>
      <c r="E14" s="481"/>
      <c r="F14" s="481"/>
      <c r="G14" s="481"/>
      <c r="H14" s="477" t="s">
        <v>70</v>
      </c>
      <c r="I14" s="481" t="str">
        <f>IF(入力シート!G27="","",入力シート!G27)</f>
        <v/>
      </c>
      <c r="J14" s="511"/>
      <c r="K14" s="477" t="s">
        <v>75</v>
      </c>
      <c r="L14" s="497" t="str">
        <f>IF(入力シート!W27="","",入力シート!W27)</f>
        <v/>
      </c>
      <c r="M14" s="499" t="str">
        <f>IF(入力シート!X27="","",入力シート!X27)</f>
        <v/>
      </c>
      <c r="N14" s="500"/>
      <c r="O14" s="500"/>
      <c r="P14" s="500"/>
      <c r="Q14" s="500"/>
      <c r="R14" s="500"/>
      <c r="S14" s="500"/>
      <c r="T14" s="501"/>
    </row>
    <row r="15" spans="1:20" ht="24" customHeight="1">
      <c r="A15" s="510"/>
      <c r="B15" s="478"/>
      <c r="C15" s="475" t="str">
        <f>IF(入力シート!H27="","",入力シート!H27)</f>
        <v/>
      </c>
      <c r="D15" s="475"/>
      <c r="E15" s="475"/>
      <c r="F15" s="475"/>
      <c r="G15" s="475"/>
      <c r="H15" s="478"/>
      <c r="I15" s="475"/>
      <c r="J15" s="512"/>
      <c r="K15" s="478"/>
      <c r="L15" s="498"/>
      <c r="M15" s="502"/>
      <c r="N15" s="503"/>
      <c r="O15" s="503"/>
      <c r="P15" s="503"/>
      <c r="Q15" s="503"/>
      <c r="R15" s="503"/>
      <c r="S15" s="503"/>
      <c r="T15" s="504"/>
    </row>
    <row r="16" spans="1:20" ht="24" customHeight="1">
      <c r="A16" s="509">
        <v>2</v>
      </c>
      <c r="B16" s="477" t="s">
        <v>44</v>
      </c>
      <c r="C16" s="481" t="str">
        <f>IF(入力シート!K28="","",入力シート!K28)</f>
        <v/>
      </c>
      <c r="D16" s="481"/>
      <c r="E16" s="481"/>
      <c r="F16" s="481"/>
      <c r="G16" s="481"/>
      <c r="H16" s="477" t="s">
        <v>70</v>
      </c>
      <c r="I16" s="481" t="str">
        <f>IF(入力シート!G28="","",入力シート!G28)</f>
        <v/>
      </c>
      <c r="J16" s="511"/>
      <c r="K16" s="477" t="s">
        <v>75</v>
      </c>
      <c r="L16" s="497" t="str">
        <f>IF(入力シート!W28="","",入力シート!W28)</f>
        <v/>
      </c>
      <c r="M16" s="499" t="str">
        <f>IF(入力シート!X28="","",入力シート!X28)</f>
        <v/>
      </c>
      <c r="N16" s="500"/>
      <c r="O16" s="500"/>
      <c r="P16" s="500"/>
      <c r="Q16" s="500"/>
      <c r="R16" s="500"/>
      <c r="S16" s="500"/>
      <c r="T16" s="501"/>
    </row>
    <row r="17" spans="1:26" ht="24" customHeight="1">
      <c r="A17" s="510"/>
      <c r="B17" s="478"/>
      <c r="C17" s="475" t="str">
        <f>IF(入力シート!H28="","",入力シート!H28)</f>
        <v/>
      </c>
      <c r="D17" s="475"/>
      <c r="E17" s="475"/>
      <c r="F17" s="475"/>
      <c r="G17" s="475"/>
      <c r="H17" s="478"/>
      <c r="I17" s="475"/>
      <c r="J17" s="512"/>
      <c r="K17" s="478"/>
      <c r="L17" s="498"/>
      <c r="M17" s="502"/>
      <c r="N17" s="503"/>
      <c r="O17" s="503"/>
      <c r="P17" s="503"/>
      <c r="Q17" s="503"/>
      <c r="R17" s="503"/>
      <c r="S17" s="503"/>
      <c r="T17" s="504"/>
    </row>
    <row r="18" spans="1:26" ht="24" customHeight="1">
      <c r="A18" s="474" t="s">
        <v>122</v>
      </c>
      <c r="B18" s="474"/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92"/>
      <c r="R18" s="92"/>
      <c r="S18" s="92"/>
      <c r="T18" s="92"/>
    </row>
    <row r="19" spans="1:26" ht="20.25" customHeight="1">
      <c r="A19" s="93"/>
      <c r="B19" s="473" t="str">
        <f>"(1)『"&amp;data!M2&amp;"』　　　　　　　　　　　　　　　　　　　"&amp;data!L2&amp;"（"&amp;data!N2&amp;"）"</f>
        <v>(1)『夫婦善哉』　　　　　　　　　　　　　　　　　　　織田作之助（新潮文庫）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73"/>
      <c r="Q19" s="473"/>
      <c r="R19" s="473"/>
      <c r="S19" s="473"/>
      <c r="T19" s="473"/>
      <c r="Y19" s="94"/>
      <c r="Z19" s="94"/>
    </row>
    <row r="20" spans="1:26" ht="20.25" customHeight="1">
      <c r="A20" s="93"/>
      <c r="B20" s="473" t="str">
        <f>"(2)『"&amp;data!M3&amp;"』　　"&amp;data!L3&amp;"（"&amp;data!N3&amp;"）"</f>
        <v>(2)『編めば編むほどわたしはわたしになっていった』　　三國万里子（新潮文庫）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473"/>
      <c r="S20" s="473"/>
      <c r="T20" s="473"/>
    </row>
    <row r="21" spans="1:26" ht="20.25" customHeight="1">
      <c r="A21" s="93"/>
      <c r="B21" s="473" t="str">
        <f>"(3)『"&amp;data!M4&amp;"』　　　　　　　　　　　　　　　　　　"&amp;data!L4&amp;"（"&amp;data!N4&amp;"）"</f>
        <v>(3)『リーチ先生』　　　　　　　　　　　　　　　　　　原田マハ（集英社文庫）</v>
      </c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3"/>
      <c r="R21" s="473"/>
      <c r="S21" s="473"/>
      <c r="T21" s="473"/>
    </row>
    <row r="22" spans="1:26" ht="20.25" customHeight="1">
      <c r="A22" s="93"/>
      <c r="B22" s="473" t="str">
        <f>"(4)『"&amp;data!M5&amp;"』　　　　"&amp;data!L5&amp;"（"&amp;data!N5&amp;"）"</f>
        <v>(4)『とんがりモミの木の郷』　　　　セアラ・オーン・ジュリエット（岩波文庫）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473"/>
      <c r="Q22" s="473"/>
      <c r="R22" s="473"/>
      <c r="S22" s="473"/>
      <c r="T22" s="473"/>
    </row>
    <row r="23" spans="1:26" ht="20.25" customHeight="1">
      <c r="A23" s="93"/>
      <c r="B23" s="473" t="str">
        <f>"(5)『"&amp;data!M6&amp;"』より「夕顔」"</f>
        <v>(5)『源氏物語』より「夕顔」</v>
      </c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3"/>
      <c r="O23" s="473"/>
      <c r="P23" s="473"/>
      <c r="Q23" s="473"/>
      <c r="R23" s="473"/>
      <c r="S23" s="473"/>
      <c r="T23" s="473"/>
    </row>
    <row r="24" spans="1:26" ht="22.5" customHeight="1">
      <c r="A24" s="93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3"/>
    </row>
    <row r="25" spans="1:26" ht="22.5" customHeight="1">
      <c r="A25" s="490" t="s">
        <v>123</v>
      </c>
      <c r="B25" s="490"/>
      <c r="C25" s="490"/>
      <c r="D25" s="490"/>
      <c r="E25" s="490"/>
      <c r="F25" s="490"/>
      <c r="G25" s="490"/>
      <c r="H25" s="490"/>
      <c r="I25" s="490"/>
      <c r="J25" s="91"/>
      <c r="K25" s="89"/>
      <c r="L25" s="91"/>
      <c r="M25" s="91"/>
      <c r="N25" s="91"/>
      <c r="O25" s="91"/>
      <c r="P25" s="91"/>
      <c r="Q25" s="91"/>
      <c r="R25" s="89"/>
      <c r="S25" s="89"/>
      <c r="T25" s="89"/>
    </row>
    <row r="26" spans="1:26" ht="24.75" customHeight="1">
      <c r="A26" s="484" t="s">
        <v>124</v>
      </c>
      <c r="B26" s="485"/>
      <c r="C26" s="491"/>
      <c r="D26" s="495" t="s">
        <v>73</v>
      </c>
      <c r="E26" s="479" t="str">
        <f>IF(入力シート!R29="","",入力シート!R29)</f>
        <v/>
      </c>
      <c r="F26" s="480"/>
      <c r="G26" s="480"/>
      <c r="H26" s="480"/>
      <c r="I26" s="480"/>
      <c r="J26" s="480"/>
      <c r="K26" s="480"/>
      <c r="L26" s="480"/>
      <c r="M26" s="480"/>
      <c r="N26" s="480"/>
      <c r="O26" s="477" t="s">
        <v>125</v>
      </c>
      <c r="P26" s="481" t="str">
        <f>IF(入力シート!K29="","",入力シート!K29)</f>
        <v/>
      </c>
      <c r="Q26" s="481"/>
      <c r="R26" s="481"/>
      <c r="S26" s="481"/>
      <c r="T26" s="482"/>
    </row>
    <row r="27" spans="1:26" ht="24.75" customHeight="1">
      <c r="A27" s="492" t="str">
        <f>IF(AND(ISBLANK(入力シート!C29),NOT(ISBLANK(入力シート!N29))),"Error!",入力シート!D29)</f>
        <v/>
      </c>
      <c r="B27" s="493"/>
      <c r="C27" s="494"/>
      <c r="D27" s="496"/>
      <c r="E27" s="483" t="str">
        <f>IF(入力シート!N29="","",入力シート!N29)</f>
        <v/>
      </c>
      <c r="F27" s="483"/>
      <c r="G27" s="483"/>
      <c r="H27" s="483"/>
      <c r="I27" s="483"/>
      <c r="J27" s="483"/>
      <c r="K27" s="483"/>
      <c r="L27" s="483"/>
      <c r="M27" s="483"/>
      <c r="N27" s="483"/>
      <c r="O27" s="478"/>
      <c r="P27" s="475" t="str">
        <f>IF(入力シート!H29="","",入力シート!H29)</f>
        <v/>
      </c>
      <c r="Q27" s="475"/>
      <c r="R27" s="475"/>
      <c r="S27" s="475"/>
      <c r="T27" s="476"/>
    </row>
    <row r="28" spans="1:26" ht="22.5" customHeight="1">
      <c r="A28" s="484" t="s">
        <v>126</v>
      </c>
      <c r="B28" s="485"/>
      <c r="C28" s="491"/>
      <c r="D28" s="495" t="s">
        <v>73</v>
      </c>
      <c r="E28" s="479" t="str">
        <f>IF(入力シート!R30="","",入力シート!R30)</f>
        <v/>
      </c>
      <c r="F28" s="480"/>
      <c r="G28" s="480"/>
      <c r="H28" s="480"/>
      <c r="I28" s="480"/>
      <c r="J28" s="480"/>
      <c r="K28" s="480"/>
      <c r="L28" s="480"/>
      <c r="M28" s="480"/>
      <c r="N28" s="480"/>
      <c r="O28" s="477" t="s">
        <v>125</v>
      </c>
      <c r="P28" s="481" t="str">
        <f>IF(入力シート!K30="","",入力シート!K30)</f>
        <v/>
      </c>
      <c r="Q28" s="481"/>
      <c r="R28" s="481"/>
      <c r="S28" s="481"/>
      <c r="T28" s="482"/>
    </row>
    <row r="29" spans="1:26" ht="22.5" customHeight="1">
      <c r="A29" s="492" t="str">
        <f>IF(AND(ISBLANK(入力シート!C30),NOT(ISBLANK(入力シート!N30))),"Error!",入力シート!D30)</f>
        <v/>
      </c>
      <c r="B29" s="493"/>
      <c r="C29" s="494"/>
      <c r="D29" s="496"/>
      <c r="E29" s="483" t="str">
        <f>IF(入力シート!N30="","",入力シート!N30)</f>
        <v/>
      </c>
      <c r="F29" s="483"/>
      <c r="G29" s="483"/>
      <c r="H29" s="483"/>
      <c r="I29" s="483"/>
      <c r="J29" s="483"/>
      <c r="K29" s="483"/>
      <c r="L29" s="483"/>
      <c r="M29" s="483"/>
      <c r="N29" s="483"/>
      <c r="O29" s="478"/>
      <c r="P29" s="475" t="str">
        <f>IF(入力シート!H30="","",入力シート!H30)</f>
        <v/>
      </c>
      <c r="Q29" s="475"/>
      <c r="R29" s="475"/>
      <c r="S29" s="475"/>
      <c r="T29" s="476"/>
    </row>
    <row r="30" spans="1:26" ht="22.5" customHeight="1">
      <c r="A30" s="484" t="s">
        <v>86</v>
      </c>
      <c r="B30" s="485"/>
      <c r="C30" s="486"/>
      <c r="D30" s="477" t="s">
        <v>73</v>
      </c>
      <c r="E30" s="479" t="str">
        <f>IF(入力シート!R31="","",入力シート!R31)</f>
        <v/>
      </c>
      <c r="F30" s="480"/>
      <c r="G30" s="480"/>
      <c r="H30" s="480"/>
      <c r="I30" s="480"/>
      <c r="J30" s="480"/>
      <c r="K30" s="480"/>
      <c r="L30" s="480"/>
      <c r="M30" s="480"/>
      <c r="N30" s="480"/>
      <c r="O30" s="477" t="s">
        <v>125</v>
      </c>
      <c r="P30" s="481" t="str">
        <f>IF(入力シート!K31="","",入力シート!K31)</f>
        <v/>
      </c>
      <c r="Q30" s="481"/>
      <c r="R30" s="481"/>
      <c r="S30" s="481"/>
      <c r="T30" s="482"/>
    </row>
    <row r="31" spans="1:26" ht="22.5" customHeight="1">
      <c r="A31" s="487"/>
      <c r="B31" s="488"/>
      <c r="C31" s="489"/>
      <c r="D31" s="478"/>
      <c r="E31" s="483" t="str">
        <f>IF(入力シート!N31="","",入力シート!N31)</f>
        <v/>
      </c>
      <c r="F31" s="483"/>
      <c r="G31" s="483"/>
      <c r="H31" s="483"/>
      <c r="I31" s="483"/>
      <c r="J31" s="483"/>
      <c r="K31" s="483"/>
      <c r="L31" s="483"/>
      <c r="M31" s="483"/>
      <c r="N31" s="483"/>
      <c r="O31" s="478"/>
      <c r="P31" s="475" t="str">
        <f>IF(入力シート!H31="","",入力シート!H31)</f>
        <v/>
      </c>
      <c r="Q31" s="475"/>
      <c r="R31" s="475"/>
      <c r="S31" s="475"/>
      <c r="T31" s="476"/>
    </row>
    <row r="32" spans="1:26" ht="22.5" customHeight="1">
      <c r="A32" s="474" t="s">
        <v>127</v>
      </c>
      <c r="B32" s="474"/>
      <c r="C32" s="474"/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/>
      <c r="P32" s="474"/>
      <c r="Q32" s="474"/>
      <c r="R32" s="474"/>
      <c r="S32" s="474"/>
      <c r="T32" s="89"/>
    </row>
    <row r="33" spans="3:17" ht="22.5" customHeight="1"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3:17" ht="18.75" customHeight="1"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3:17" ht="18.75" customHeight="1"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3:17" ht="18.75" customHeight="1"/>
    <row r="37" spans="3:17" ht="18.75" customHeight="1"/>
    <row r="38" spans="3:17" ht="18.75" customHeight="1"/>
    <row r="39" spans="3:17" ht="18.75" customHeight="1"/>
    <row r="40" spans="3:17" ht="18.75" customHeight="1"/>
    <row r="41" spans="3:17" ht="18.75" customHeight="1"/>
    <row r="42" spans="3:17" ht="18.75" customHeight="1"/>
    <row r="43" spans="3:17" ht="18.75" customHeight="1"/>
    <row r="44" spans="3:17" ht="18.75" customHeight="1"/>
    <row r="45" spans="3:17" ht="18.75" customHeight="1"/>
    <row r="46" spans="3:17" ht="18.75" customHeight="1"/>
    <row r="47" spans="3:17" ht="18.75" customHeight="1"/>
    <row r="48" spans="3:17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</sheetData>
  <sheetProtection algorithmName="SHA-512" hashValue="9dbMCbstMuQGt+zfkpE2xH7LprKN8rS4KZWaZZddyJWTbO2NU6BtSOWjXe2mmgTIYiCnGGnb4DAdEEKLrZLzCQ==" saltValue="gHUpdkT47B3R53rvl1kPtQ==" spinCount="100000" sheet="1" objects="1" scenarios="1"/>
  <mergeCells count="82">
    <mergeCell ref="R7:R8"/>
    <mergeCell ref="S7:T8"/>
    <mergeCell ref="R9:R10"/>
    <mergeCell ref="S9:T10"/>
    <mergeCell ref="K14:K15"/>
    <mergeCell ref="L14:L15"/>
    <mergeCell ref="M14:T15"/>
    <mergeCell ref="A7:A8"/>
    <mergeCell ref="A9:A10"/>
    <mergeCell ref="K7:K8"/>
    <mergeCell ref="K9:K10"/>
    <mergeCell ref="M7:Q7"/>
    <mergeCell ref="M8:Q8"/>
    <mergeCell ref="M9:Q9"/>
    <mergeCell ref="M10:Q10"/>
    <mergeCell ref="L9:L10"/>
    <mergeCell ref="L7:L8"/>
    <mergeCell ref="B7:B8"/>
    <mergeCell ref="B9:B10"/>
    <mergeCell ref="H14:H15"/>
    <mergeCell ref="I14:J15"/>
    <mergeCell ref="C15:G15"/>
    <mergeCell ref="A1:S1"/>
    <mergeCell ref="C7:G7"/>
    <mergeCell ref="C8:G8"/>
    <mergeCell ref="C9:G9"/>
    <mergeCell ref="C10:G10"/>
    <mergeCell ref="H7:H8"/>
    <mergeCell ref="I7:J8"/>
    <mergeCell ref="H9:H10"/>
    <mergeCell ref="I9:J10"/>
    <mergeCell ref="B4:C4"/>
    <mergeCell ref="I4:S4"/>
    <mergeCell ref="A2:S2"/>
    <mergeCell ref="G4:H4"/>
    <mergeCell ref="K16:K17"/>
    <mergeCell ref="L16:L17"/>
    <mergeCell ref="M16:T17"/>
    <mergeCell ref="C17:G17"/>
    <mergeCell ref="D4:F4"/>
    <mergeCell ref="A6:I6"/>
    <mergeCell ref="A13:I13"/>
    <mergeCell ref="A11:S11"/>
    <mergeCell ref="A16:A17"/>
    <mergeCell ref="B16:B17"/>
    <mergeCell ref="C16:G16"/>
    <mergeCell ref="H16:H17"/>
    <mergeCell ref="I16:J17"/>
    <mergeCell ref="A14:A15"/>
    <mergeCell ref="B14:B15"/>
    <mergeCell ref="C14:G14"/>
    <mergeCell ref="E28:N28"/>
    <mergeCell ref="O28:O29"/>
    <mergeCell ref="P28:T28"/>
    <mergeCell ref="A29:C29"/>
    <mergeCell ref="E29:N29"/>
    <mergeCell ref="A26:C26"/>
    <mergeCell ref="A27:C27"/>
    <mergeCell ref="D26:D27"/>
    <mergeCell ref="A28:C28"/>
    <mergeCell ref="D28:D29"/>
    <mergeCell ref="A32:S32"/>
    <mergeCell ref="A18:P18"/>
    <mergeCell ref="P29:T29"/>
    <mergeCell ref="D30:D31"/>
    <mergeCell ref="E30:N30"/>
    <mergeCell ref="O30:O31"/>
    <mergeCell ref="P30:T30"/>
    <mergeCell ref="E31:N31"/>
    <mergeCell ref="P31:T31"/>
    <mergeCell ref="A30:C31"/>
    <mergeCell ref="O26:O27"/>
    <mergeCell ref="P26:T26"/>
    <mergeCell ref="P27:T27"/>
    <mergeCell ref="E26:N26"/>
    <mergeCell ref="E27:N27"/>
    <mergeCell ref="A25:I25"/>
    <mergeCell ref="B23:T23"/>
    <mergeCell ref="B22:T22"/>
    <mergeCell ref="B19:T19"/>
    <mergeCell ref="B20:T20"/>
    <mergeCell ref="B21:T21"/>
  </mergeCells>
  <phoneticPr fontId="3"/>
  <conditionalFormatting sqref="A27:C27">
    <cfRule type="cellIs" dxfId="3" priority="2" operator="equal">
      <formula>"Error!"</formula>
    </cfRule>
  </conditionalFormatting>
  <conditionalFormatting sqref="A29:C29">
    <cfRule type="cellIs" dxfId="2" priority="1" operator="equal">
      <formula>"Error!"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40B9-B38F-8745-981C-7D6B68E9C2D9}">
  <sheetPr>
    <tabColor theme="4" tint="0.79998168889431442"/>
  </sheetPr>
  <dimension ref="A1:X22"/>
  <sheetViews>
    <sheetView zoomScaleNormal="100" workbookViewId="0"/>
  </sheetViews>
  <sheetFormatPr defaultColWidth="9" defaultRowHeight="13.5"/>
  <cols>
    <col min="1" max="1" width="18.875" style="149" customWidth="1"/>
    <col min="2" max="2" width="11.875" style="149" customWidth="1"/>
    <col min="3" max="7" width="19.75" style="149" customWidth="1"/>
    <col min="8" max="8" width="3.625" style="149" customWidth="1"/>
    <col min="9" max="9" width="11.125" style="149" bestFit="1" customWidth="1"/>
    <col min="10" max="10" width="5" style="149" customWidth="1"/>
    <col min="11" max="14" width="12.125" style="149" customWidth="1"/>
    <col min="15" max="16384" width="9" style="149"/>
  </cols>
  <sheetData>
    <row r="1" spans="1:24" ht="27.75" customHeight="1" thickBot="1">
      <c r="A1" s="159" t="str">
        <f>"第"&amp;data!$C$2&amp;"回　兵庫県総合文化祭　予選　提出物一覧"</f>
        <v>第49回　兵庫県総合文化祭　予選　提出物一覧</v>
      </c>
      <c r="B1" s="159"/>
      <c r="C1" s="160"/>
      <c r="D1" s="160"/>
      <c r="E1" s="160"/>
      <c r="F1" s="161" t="s">
        <v>128</v>
      </c>
      <c r="G1" s="160"/>
      <c r="K1" s="150" t="s">
        <v>129</v>
      </c>
      <c r="L1" s="151"/>
      <c r="M1" s="151"/>
      <c r="N1" s="176" t="s">
        <v>130</v>
      </c>
      <c r="O1" s="151"/>
      <c r="P1" s="151"/>
      <c r="Q1" s="151"/>
      <c r="R1" s="151"/>
      <c r="S1" s="151"/>
      <c r="T1" s="151"/>
      <c r="U1" s="151"/>
      <c r="V1" s="151"/>
      <c r="W1" s="214"/>
      <c r="X1" s="264" t="s">
        <v>1258</v>
      </c>
    </row>
    <row r="2" spans="1:24" s="152" customFormat="1" ht="30.95" customHeight="1" thickBot="1">
      <c r="A2" s="170" t="s">
        <v>131</v>
      </c>
      <c r="B2" s="536" t="str">
        <f>IF(入力シート!G2="","",入力シート!G2)</f>
        <v/>
      </c>
      <c r="C2" s="537"/>
      <c r="D2" s="175" t="s">
        <v>132</v>
      </c>
      <c r="E2" s="540" t="str">
        <f>IF(入力シート!D8&lt;&gt;"",入力シート!D8,IF(入力シート!D7&lt;&gt;"",入力シート!D7,""))</f>
        <v/>
      </c>
      <c r="F2" s="541"/>
      <c r="G2" s="162"/>
      <c r="K2" s="150" t="s">
        <v>133</v>
      </c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209"/>
      <c r="X2" s="152" t="s">
        <v>1259</v>
      </c>
    </row>
    <row r="3" spans="1:24" ht="12" customHeight="1" thickBot="1">
      <c r="A3" s="160"/>
      <c r="B3" s="160"/>
      <c r="C3" s="160"/>
      <c r="D3" s="160"/>
      <c r="E3" s="160"/>
      <c r="F3" s="160"/>
      <c r="G3" s="160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214"/>
    </row>
    <row r="4" spans="1:24" s="153" customFormat="1" ht="20.25" customHeight="1" thickBot="1">
      <c r="A4" s="204" t="s">
        <v>1229</v>
      </c>
      <c r="B4" s="220" t="s">
        <v>1231</v>
      </c>
      <c r="C4" s="544" t="s">
        <v>1236</v>
      </c>
      <c r="D4" s="545"/>
      <c r="E4" s="205" t="s">
        <v>1232</v>
      </c>
      <c r="F4" s="205" t="s">
        <v>1230</v>
      </c>
      <c r="G4" s="206" t="s">
        <v>1238</v>
      </c>
      <c r="I4" s="154"/>
      <c r="K4" s="155" t="s">
        <v>1234</v>
      </c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208"/>
    </row>
    <row r="5" spans="1:24" s="153" customFormat="1" ht="29.1" customHeight="1">
      <c r="A5" s="164" t="s">
        <v>134</v>
      </c>
      <c r="B5" s="165"/>
      <c r="C5" s="546" t="str">
        <f>IF(入力シート!H23=0,"",入力シート!H23)</f>
        <v/>
      </c>
      <c r="D5" s="547"/>
      <c r="E5" s="216"/>
      <c r="F5" s="266"/>
      <c r="G5" s="269"/>
      <c r="I5" s="154"/>
      <c r="K5" s="155" t="s">
        <v>1241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208"/>
    </row>
    <row r="6" spans="1:24" s="153" customFormat="1" ht="29.1" customHeight="1">
      <c r="A6" s="166" t="s">
        <v>1240</v>
      </c>
      <c r="B6" s="167"/>
      <c r="C6" s="548" t="str">
        <f>IF(入力シート!H24=0,"",入力シート!H24)</f>
        <v/>
      </c>
      <c r="D6" s="549"/>
      <c r="E6" s="217"/>
      <c r="F6" s="267"/>
      <c r="G6" s="270"/>
      <c r="I6" s="154"/>
      <c r="K6" s="155" t="s">
        <v>1255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208"/>
    </row>
    <row r="7" spans="1:24" s="153" customFormat="1" ht="29.1" customHeight="1">
      <c r="A7" s="166" t="s">
        <v>1240</v>
      </c>
      <c r="B7" s="167"/>
      <c r="C7" s="548" t="str">
        <f>IF(入力シート!H25=0,"",入力シート!H25)</f>
        <v/>
      </c>
      <c r="D7" s="549"/>
      <c r="E7" s="217"/>
      <c r="F7" s="267" t="s">
        <v>1233</v>
      </c>
      <c r="G7" s="270"/>
      <c r="I7" s="154"/>
      <c r="K7" s="156" t="s">
        <v>1239</v>
      </c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208"/>
    </row>
    <row r="8" spans="1:24" s="153" customFormat="1" ht="29.1" customHeight="1">
      <c r="A8" s="166" t="s">
        <v>1240</v>
      </c>
      <c r="B8" s="167"/>
      <c r="C8" s="548" t="str">
        <f>IF(入力シート!H26=0,"",入力シート!H26)</f>
        <v/>
      </c>
      <c r="D8" s="549"/>
      <c r="E8" s="217"/>
      <c r="F8" s="267" t="s">
        <v>1233</v>
      </c>
      <c r="G8" s="270"/>
      <c r="I8" s="154"/>
      <c r="K8" s="208" t="s">
        <v>1237</v>
      </c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208"/>
    </row>
    <row r="9" spans="1:24" s="153" customFormat="1" ht="29.1" customHeight="1">
      <c r="A9" s="166" t="s">
        <v>135</v>
      </c>
      <c r="B9" s="167"/>
      <c r="C9" s="548" t="str">
        <f>IF(入力シート!H27=0,"",入力シート!H27)</f>
        <v/>
      </c>
      <c r="D9" s="549"/>
      <c r="E9" s="218" t="str">
        <f>入力シート!X27</f>
        <v/>
      </c>
      <c r="F9" s="267"/>
      <c r="G9" s="270"/>
      <c r="I9" s="154"/>
      <c r="K9" s="210" t="s">
        <v>1261</v>
      </c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208"/>
    </row>
    <row r="10" spans="1:24" s="152" customFormat="1" ht="29.1" customHeight="1">
      <c r="A10" s="166" t="s">
        <v>135</v>
      </c>
      <c r="B10" s="167"/>
      <c r="C10" s="548" t="str">
        <f>IF(入力シート!H28=0,"",入力シート!H28)</f>
        <v/>
      </c>
      <c r="D10" s="549"/>
      <c r="E10" s="218" t="str">
        <f>入力シート!X28</f>
        <v/>
      </c>
      <c r="F10" s="267"/>
      <c r="G10" s="270"/>
      <c r="I10" s="154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</row>
    <row r="11" spans="1:24" s="157" customFormat="1" ht="29.1" customHeight="1">
      <c r="A11" s="207" t="str">
        <f>"ラジオ　 "&amp;入力シート!D29</f>
        <v xml:space="preserve">ラジオ　 </v>
      </c>
      <c r="B11" s="167"/>
      <c r="C11" s="548" t="str">
        <f>IF(入力シート!N29=0,"",入力シート!N29)</f>
        <v/>
      </c>
      <c r="D11" s="549"/>
      <c r="E11" s="217"/>
      <c r="F11" s="267" t="s">
        <v>1233</v>
      </c>
      <c r="G11" s="212" t="s">
        <v>1256</v>
      </c>
      <c r="K11" s="210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4" s="157" customFormat="1" ht="29.1" customHeight="1" thickBot="1">
      <c r="A12" s="168" t="s">
        <v>137</v>
      </c>
      <c r="B12" s="169"/>
      <c r="C12" s="550" t="str">
        <f>IF(入力シート!N31=0,"",入力シート!N31)</f>
        <v/>
      </c>
      <c r="D12" s="551"/>
      <c r="E12" s="219"/>
      <c r="F12" s="268"/>
      <c r="G12" s="213" t="s">
        <v>1256</v>
      </c>
      <c r="K12" s="211" t="s">
        <v>141</v>
      </c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4" s="157" customFormat="1" ht="11.1" customHeight="1" thickBot="1">
      <c r="A13" s="149"/>
      <c r="B13" s="149"/>
      <c r="C13" s="149"/>
      <c r="D13" s="149"/>
      <c r="E13" s="149"/>
      <c r="F13" s="149"/>
      <c r="G13" s="149"/>
      <c r="I13" s="158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4" s="157" customFormat="1" ht="23.1" customHeight="1">
      <c r="A14" s="532"/>
      <c r="B14" s="533"/>
      <c r="C14" s="552" t="s">
        <v>134</v>
      </c>
      <c r="D14" s="522" t="s">
        <v>135</v>
      </c>
      <c r="E14" s="524" t="s">
        <v>136</v>
      </c>
      <c r="F14" s="525"/>
      <c r="G14" s="538" t="s">
        <v>137</v>
      </c>
      <c r="I14" s="158"/>
      <c r="K14" s="211" t="s">
        <v>1235</v>
      </c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</row>
    <row r="15" spans="1:24" s="157" customFormat="1" ht="21" customHeight="1" thickBot="1">
      <c r="A15" s="534"/>
      <c r="B15" s="535"/>
      <c r="C15" s="553"/>
      <c r="D15" s="523"/>
      <c r="E15" s="163" t="s">
        <v>138</v>
      </c>
      <c r="F15" s="163" t="s">
        <v>139</v>
      </c>
      <c r="G15" s="539"/>
    </row>
    <row r="16" spans="1:24" s="157" customFormat="1" ht="23.1" customHeight="1">
      <c r="A16" s="526" t="s">
        <v>88</v>
      </c>
      <c r="B16" s="527"/>
      <c r="C16" s="226" t="str">
        <f>IF(入力シート!I34=0,"",入力シート!I34)</f>
        <v/>
      </c>
      <c r="D16" s="227" t="str">
        <f>IF(入力シート!I35=0,"",入力シート!I35)</f>
        <v/>
      </c>
      <c r="E16" s="228" t="str">
        <f>IF(入力シート!J36=1,入力シート!I36,"")</f>
        <v/>
      </c>
      <c r="F16" s="228" t="str">
        <f>IF(入力シート!J36=2,入力シート!I36,"")</f>
        <v/>
      </c>
      <c r="G16" s="229" t="str">
        <f>IF(入力シート!I38=0,"",入力シート!I38)</f>
        <v/>
      </c>
    </row>
    <row r="17" spans="1:7" s="157" customFormat="1" ht="23.1" customHeight="1" thickBot="1">
      <c r="A17" s="542" t="s">
        <v>1243</v>
      </c>
      <c r="B17" s="543"/>
      <c r="C17" s="230" t="str">
        <f>IF(C16="","",(C16-COUNTIF(F5:F8,"棄権")))</f>
        <v/>
      </c>
      <c r="D17" s="231" t="str">
        <f>IF(D16="","",(D16-COUNTIF(F9:F10,"棄権")))</f>
        <v/>
      </c>
      <c r="E17" s="232" t="str">
        <f>IF(E16="","",IF(F11="棄権",0,E16))</f>
        <v/>
      </c>
      <c r="F17" s="232" t="str">
        <f>IF(F16="","",IF(F11="棄権",0,F16))</f>
        <v/>
      </c>
      <c r="G17" s="233" t="str">
        <f>IF(G16="","",IF(F12="棄権",0,G16))</f>
        <v/>
      </c>
    </row>
    <row r="18" spans="1:7" s="157" customFormat="1" ht="38.1" customHeight="1">
      <c r="A18" s="528" t="s">
        <v>1244</v>
      </c>
      <c r="B18" s="529"/>
      <c r="C18" s="257" t="str">
        <f>IF(C17="","",C17*2)</f>
        <v/>
      </c>
      <c r="D18" s="258" t="str">
        <f>IF(D17="","",D17*2)</f>
        <v/>
      </c>
      <c r="E18" s="258" t="str">
        <f>IF(E17="","",E17*2)</f>
        <v/>
      </c>
      <c r="F18" s="258" t="str">
        <f>IF(F17="","",F17*2)</f>
        <v/>
      </c>
      <c r="G18" s="262" t="str">
        <f>IF(G17="","",G17*2)</f>
        <v/>
      </c>
    </row>
    <row r="19" spans="1:7" s="157" customFormat="1" ht="42" customHeight="1" thickBot="1">
      <c r="A19" s="530" t="s">
        <v>140</v>
      </c>
      <c r="B19" s="531"/>
      <c r="C19" s="259"/>
      <c r="D19" s="260"/>
      <c r="E19" s="261" t="str">
        <f>IF(E16="","",IF(G11="×",0,E17))</f>
        <v/>
      </c>
      <c r="F19" s="261" t="str">
        <f>IF(F16="","",IF(G11="×",0,F17))</f>
        <v/>
      </c>
      <c r="G19" s="263" t="str">
        <f>IF(G16="","",IF(G12="×",0,G17))</f>
        <v/>
      </c>
    </row>
    <row r="20" spans="1:7" s="157" customFormat="1" ht="36.75" customHeight="1">
      <c r="A20" s="149"/>
      <c r="B20" s="149"/>
      <c r="C20" s="149"/>
      <c r="D20" s="149"/>
      <c r="E20" s="149"/>
      <c r="F20" s="149"/>
      <c r="G20" s="149"/>
    </row>
    <row r="21" spans="1:7" s="157" customFormat="1" ht="36.75" customHeight="1">
      <c r="A21" s="149"/>
      <c r="B21" s="149"/>
      <c r="C21" s="149"/>
      <c r="D21" s="149"/>
      <c r="E21" s="149"/>
      <c r="F21" s="149"/>
      <c r="G21" s="149"/>
    </row>
    <row r="22" spans="1:7" s="157" customFormat="1" ht="36.75" customHeight="1">
      <c r="A22" s="149"/>
      <c r="B22" s="149"/>
      <c r="C22" s="149"/>
      <c r="D22" s="149"/>
      <c r="E22" s="149"/>
      <c r="F22" s="149"/>
      <c r="G22" s="149"/>
    </row>
  </sheetData>
  <sheetProtection algorithmName="SHA-512" hashValue="+G3vqKQOlQpfjJ2bOj5UccJmJuBICctXXgQPq9o1tKppGrZrD1RjXsgxRmbk3Jl0t48YZJd0kp9tLmdMQlx6+w==" saltValue="RDMKNAoL4CDT6OkfAfF5MQ==" spinCount="100000" sheet="1" objects="1" scenarios="1"/>
  <mergeCells count="20">
    <mergeCell ref="B2:C2"/>
    <mergeCell ref="G14:G15"/>
    <mergeCell ref="E2:F2"/>
    <mergeCell ref="A17:B17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4:C15"/>
    <mergeCell ref="D14:D15"/>
    <mergeCell ref="E14:F14"/>
    <mergeCell ref="A16:B16"/>
    <mergeCell ref="A18:B18"/>
    <mergeCell ref="A19:B19"/>
    <mergeCell ref="A14:B15"/>
  </mergeCells>
  <phoneticPr fontId="3"/>
  <dataValidations count="2">
    <dataValidation type="list" allowBlank="1" showInputMessage="1" showErrorMessage="1" sqref="F5:F12" xr:uid="{52959D53-96ED-C244-BA3E-35CDFA171665}">
      <formula1>"棄権,　"</formula1>
    </dataValidation>
    <dataValidation type="list" allowBlank="1" showInputMessage="1" showErrorMessage="1" sqref="G11:G12" xr:uid="{AA242906-ACCB-4A4C-AD2A-77CB4FADB19D}">
      <formula1>$X$1:$X$3</formula1>
    </dataValidation>
  </dataValidations>
  <hyperlinks>
    <hyperlink ref="F1" location="提出物一覧_予選!J1:U13" display="使い方" xr:uid="{04B93806-285A-0241-8E7A-0264CE5DCEE7}"/>
    <hyperlink ref="N1" location="提出物一覧_予選!A1" display="もどる" xr:uid="{63E6B82E-3622-1248-926B-A4A1DE71CCC6}"/>
  </hyperlink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AF77477-5A2A-2044-BAD5-58983D01FEFD}">
            <xm:f>入力シート!$H$18&lt;&gt;1</xm:f>
            <x14:dxf>
              <fill>
                <patternFill>
                  <bgColor theme="0" tint="-0.14996795556505021"/>
                </patternFill>
              </fill>
            </x14:dxf>
          </x14:cfRule>
          <xm:sqref>B7:C8</xm:sqref>
        </x14:conditionalFormatting>
        <x14:conditionalFormatting xmlns:xm="http://schemas.microsoft.com/office/excel/2006/main">
          <x14:cfRule type="expression" priority="2" id="{46F075DA-8919-4E43-91D5-91753231002F}">
            <xm:f>入力シート!$H$18&lt;&gt;1</xm:f>
            <x14:dxf>
              <fill>
                <patternFill>
                  <bgColor theme="0" tint="-0.14996795556505021"/>
                </patternFill>
              </fill>
            </x14:dxf>
          </x14:cfRule>
          <xm:sqref>E7:G8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C985-E507-A640-85E8-BD49D0788296}">
  <sheetPr>
    <tabColor rgb="FFF2DCDB"/>
  </sheetPr>
  <dimension ref="A1:X22"/>
  <sheetViews>
    <sheetView zoomScaleNormal="100" workbookViewId="0"/>
  </sheetViews>
  <sheetFormatPr defaultColWidth="9" defaultRowHeight="13.5"/>
  <cols>
    <col min="1" max="1" width="18.875" style="149" customWidth="1"/>
    <col min="2" max="2" width="11.875" style="149" customWidth="1"/>
    <col min="3" max="7" width="19.75" style="149" customWidth="1"/>
    <col min="8" max="8" width="3.625" style="149" customWidth="1"/>
    <col min="9" max="9" width="11.125" style="149" bestFit="1" customWidth="1"/>
    <col min="10" max="10" width="5" style="149" customWidth="1"/>
    <col min="11" max="14" width="12.125" style="149" customWidth="1"/>
    <col min="15" max="16384" width="9" style="149"/>
  </cols>
  <sheetData>
    <row r="1" spans="1:24" ht="27.75" customHeight="1" thickBot="1">
      <c r="A1" s="159" t="str">
        <f>"第"&amp;data!$C$2&amp;"回　兵庫県総合文化祭　決勝　提出物一覧"</f>
        <v>第49回　兵庫県総合文化祭　決勝　提出物一覧</v>
      </c>
      <c r="B1" s="159"/>
      <c r="C1" s="160"/>
      <c r="D1" s="160"/>
      <c r="E1" s="160"/>
      <c r="F1" s="161" t="s">
        <v>128</v>
      </c>
      <c r="G1" s="160"/>
      <c r="K1" s="251" t="s">
        <v>129</v>
      </c>
      <c r="L1" s="252"/>
      <c r="M1" s="252"/>
      <c r="N1" s="253" t="s">
        <v>130</v>
      </c>
      <c r="O1" s="252"/>
      <c r="P1" s="252"/>
      <c r="Q1" s="252"/>
      <c r="R1" s="252"/>
      <c r="S1" s="252"/>
      <c r="T1" s="252"/>
      <c r="U1" s="252"/>
      <c r="V1" s="252"/>
      <c r="W1" s="252"/>
      <c r="X1" s="264" t="s">
        <v>1258</v>
      </c>
    </row>
    <row r="2" spans="1:24" s="152" customFormat="1" ht="30.95" customHeight="1" thickBot="1">
      <c r="A2" s="173" t="s">
        <v>131</v>
      </c>
      <c r="B2" s="572" t="str">
        <f>IF(入力シート!G2="","",入力シート!G2)</f>
        <v/>
      </c>
      <c r="C2" s="573"/>
      <c r="D2" s="174" t="s">
        <v>132</v>
      </c>
      <c r="E2" s="574" t="str">
        <f>IF(入力シート!D8&lt;&gt;"",入力シート!D8,IF(入力シート!D7&lt;&gt;"",入力シート!D7,""))</f>
        <v/>
      </c>
      <c r="F2" s="575"/>
      <c r="G2" s="162"/>
      <c r="K2" s="251" t="s">
        <v>133</v>
      </c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152" t="s">
        <v>1259</v>
      </c>
    </row>
    <row r="3" spans="1:24" ht="12" customHeight="1" thickBot="1">
      <c r="A3" s="160"/>
      <c r="B3" s="160"/>
      <c r="C3" s="160"/>
      <c r="D3" s="160"/>
      <c r="E3" s="160"/>
      <c r="F3" s="160"/>
      <c r="G3" s="160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</row>
    <row r="4" spans="1:24" s="153" customFormat="1" ht="20.25" customHeight="1" thickBot="1">
      <c r="A4" s="241" t="s">
        <v>1229</v>
      </c>
      <c r="B4" s="242" t="s">
        <v>1231</v>
      </c>
      <c r="C4" s="576" t="s">
        <v>1245</v>
      </c>
      <c r="D4" s="577"/>
      <c r="E4" s="578"/>
      <c r="F4" s="243" t="s">
        <v>1238</v>
      </c>
      <c r="G4" s="247"/>
      <c r="I4" s="154"/>
      <c r="K4" s="254" t="s">
        <v>1234</v>
      </c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4" s="153" customFormat="1" ht="51" customHeight="1" thickBot="1">
      <c r="A5" s="240" t="str">
        <f>"テレビ"&amp;入力シート!D30</f>
        <v>テレビ</v>
      </c>
      <c r="B5" s="169"/>
      <c r="C5" s="569" t="str">
        <f>IF(入力シート!N30=0,"",入力シート!N30)</f>
        <v/>
      </c>
      <c r="D5" s="570"/>
      <c r="E5" s="571"/>
      <c r="F5" s="213" t="s">
        <v>1256</v>
      </c>
      <c r="G5" s="248"/>
      <c r="I5" s="154"/>
      <c r="K5" s="254" t="s">
        <v>1248</v>
      </c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</row>
    <row r="6" spans="1:24" s="153" customFormat="1" ht="29.1" customHeight="1" thickBot="1">
      <c r="A6" s="149"/>
      <c r="B6" s="149"/>
      <c r="C6" s="149"/>
      <c r="D6" s="149"/>
      <c r="E6" s="149"/>
      <c r="F6" s="149"/>
      <c r="G6" s="149"/>
      <c r="I6" s="154"/>
      <c r="K6" s="255" t="s">
        <v>1249</v>
      </c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</row>
    <row r="7" spans="1:24" s="153" customFormat="1" ht="29.1" customHeight="1">
      <c r="A7" s="565"/>
      <c r="B7" s="566"/>
      <c r="C7" s="557" t="s">
        <v>143</v>
      </c>
      <c r="D7" s="558"/>
      <c r="E7" s="234"/>
      <c r="F7" s="234"/>
      <c r="G7" s="234"/>
      <c r="I7" s="154"/>
      <c r="K7" s="254" t="s">
        <v>1253</v>
      </c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</row>
    <row r="8" spans="1:24" s="153" customFormat="1" ht="29.1" customHeight="1" thickBot="1">
      <c r="A8" s="567"/>
      <c r="B8" s="568"/>
      <c r="C8" s="171" t="s">
        <v>138</v>
      </c>
      <c r="D8" s="172" t="s">
        <v>139</v>
      </c>
      <c r="E8" s="234"/>
      <c r="F8" s="234"/>
      <c r="G8" s="234"/>
      <c r="I8" s="154"/>
      <c r="K8" s="255" t="s">
        <v>1262</v>
      </c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</row>
    <row r="9" spans="1:24" s="153" customFormat="1" ht="29.1" customHeight="1" thickBot="1">
      <c r="A9" s="559" t="s">
        <v>88</v>
      </c>
      <c r="B9" s="560"/>
      <c r="C9" s="238" t="str">
        <f>IF(入力シート!J37=1,入力シート!I37,"")</f>
        <v/>
      </c>
      <c r="D9" s="239" t="str">
        <f>IF(入力シート!J37=2,入力シート!I37,"")</f>
        <v/>
      </c>
      <c r="E9" s="235"/>
      <c r="F9" s="235"/>
      <c r="G9" s="235"/>
      <c r="I9" s="1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</row>
    <row r="10" spans="1:24" s="152" customFormat="1" ht="48.95" customHeight="1">
      <c r="A10" s="557" t="s">
        <v>1246</v>
      </c>
      <c r="B10" s="558"/>
      <c r="C10" s="246" t="str">
        <f>IF(C9="","",C9)</f>
        <v/>
      </c>
      <c r="D10" s="265" t="str">
        <f>IF(D9="","",D9)</f>
        <v/>
      </c>
      <c r="E10" s="235"/>
      <c r="F10" s="235"/>
      <c r="G10" s="235"/>
      <c r="I10" s="154"/>
      <c r="K10" s="256" t="s">
        <v>1254</v>
      </c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</row>
    <row r="11" spans="1:24" s="157" customFormat="1" ht="48.95" customHeight="1">
      <c r="A11" s="561" t="s">
        <v>144</v>
      </c>
      <c r="B11" s="562"/>
      <c r="C11" s="244" t="str">
        <f>IF(C9="","",C9*2)</f>
        <v/>
      </c>
      <c r="D11" s="245" t="str">
        <f>IF(D9="","",D9*2)</f>
        <v/>
      </c>
      <c r="E11" s="236"/>
      <c r="F11" s="236"/>
      <c r="G11" s="236"/>
      <c r="K11" s="256" t="s">
        <v>1235</v>
      </c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</row>
    <row r="12" spans="1:24" s="157" customFormat="1" ht="48.95" customHeight="1" thickBot="1">
      <c r="A12" s="563" t="s">
        <v>1247</v>
      </c>
      <c r="B12" s="564"/>
      <c r="C12" s="249" t="str">
        <f>IF(C9="","",IF(F5="×",0,1))</f>
        <v/>
      </c>
      <c r="D12" s="250" t="str">
        <f>IF(D9="","",IF(F5="×",0,1))</f>
        <v/>
      </c>
      <c r="E12" s="237"/>
      <c r="F12" s="237"/>
      <c r="G12" s="237"/>
    </row>
    <row r="13" spans="1:24" s="157" customFormat="1" ht="11.1" customHeight="1" thickBot="1">
      <c r="A13" s="149"/>
      <c r="B13" s="149"/>
      <c r="C13" s="149"/>
      <c r="D13" s="149"/>
      <c r="E13" s="149"/>
      <c r="F13" s="149"/>
      <c r="G13" s="149"/>
      <c r="I13" s="158"/>
    </row>
    <row r="14" spans="1:24" s="157" customFormat="1" ht="23.1" customHeight="1" thickBot="1">
      <c r="A14" s="579" t="s">
        <v>142</v>
      </c>
      <c r="B14" s="580"/>
      <c r="C14" s="580"/>
      <c r="D14" s="580"/>
      <c r="E14" s="580"/>
      <c r="F14" s="580"/>
      <c r="G14" s="581"/>
      <c r="I14" s="158"/>
    </row>
    <row r="15" spans="1:24" s="157" customFormat="1" ht="140.1" customHeight="1" thickBot="1">
      <c r="A15" s="554"/>
      <c r="B15" s="555"/>
      <c r="C15" s="555"/>
      <c r="D15" s="555"/>
      <c r="E15" s="555"/>
      <c r="F15" s="555"/>
      <c r="G15" s="556"/>
    </row>
    <row r="16" spans="1:24" s="157" customFormat="1" ht="23.1" customHeight="1">
      <c r="A16" s="149"/>
      <c r="B16" s="149"/>
      <c r="C16" s="149"/>
      <c r="D16" s="149"/>
      <c r="E16" s="149"/>
      <c r="F16" s="149"/>
      <c r="G16" s="149"/>
    </row>
    <row r="17" spans="1:7" s="157" customFormat="1" ht="23.1" customHeight="1">
      <c r="A17" s="149"/>
      <c r="B17" s="149"/>
      <c r="C17" s="149"/>
      <c r="D17" s="149"/>
      <c r="E17" s="149"/>
      <c r="F17" s="149"/>
      <c r="G17" s="149"/>
    </row>
    <row r="18" spans="1:7" s="157" customFormat="1" ht="38.1" customHeight="1">
      <c r="A18" s="149"/>
      <c r="B18" s="149"/>
      <c r="C18" s="149"/>
      <c r="D18" s="149"/>
      <c r="E18" s="149"/>
      <c r="F18" s="149"/>
      <c r="G18" s="149"/>
    </row>
    <row r="19" spans="1:7" s="157" customFormat="1" ht="42" customHeight="1">
      <c r="A19" s="149"/>
      <c r="B19" s="149"/>
      <c r="C19" s="149"/>
      <c r="D19" s="149"/>
      <c r="E19" s="149"/>
      <c r="F19" s="149"/>
      <c r="G19" s="149"/>
    </row>
    <row r="20" spans="1:7" s="157" customFormat="1" ht="36.75" customHeight="1">
      <c r="A20" s="149"/>
      <c r="B20" s="149"/>
      <c r="C20" s="149"/>
      <c r="D20" s="149"/>
      <c r="E20" s="149"/>
      <c r="F20" s="149"/>
      <c r="G20" s="149"/>
    </row>
    <row r="21" spans="1:7" s="157" customFormat="1" ht="36.75" customHeight="1">
      <c r="A21" s="149"/>
      <c r="B21" s="149"/>
      <c r="C21" s="149"/>
      <c r="D21" s="149"/>
      <c r="E21" s="149"/>
      <c r="F21" s="149"/>
      <c r="G21" s="149"/>
    </row>
    <row r="22" spans="1:7" s="157" customFormat="1" ht="36.75" customHeight="1">
      <c r="A22" s="149"/>
      <c r="B22" s="149"/>
      <c r="C22" s="149"/>
      <c r="D22" s="149"/>
      <c r="E22" s="149"/>
      <c r="F22" s="149"/>
      <c r="G22" s="149"/>
    </row>
  </sheetData>
  <sheetProtection algorithmName="SHA-512" hashValue="FonzCoShFq1/p5e912YBEc4RoISNAOw32RqKtjT7/uLM2LOOfPJj48fFej/q9DZNsoKYBrb0pxt5oCn51Y9RqQ==" saltValue="FqZoXG6qTm88KiD9PA3tgw==" spinCount="100000" sheet="1" objects="1" scenarios="1" insertRows="0" autoFilter="0"/>
  <mergeCells count="12">
    <mergeCell ref="C5:E5"/>
    <mergeCell ref="B2:C2"/>
    <mergeCell ref="E2:F2"/>
    <mergeCell ref="C4:E4"/>
    <mergeCell ref="A14:G14"/>
    <mergeCell ref="A15:G15"/>
    <mergeCell ref="C7:D7"/>
    <mergeCell ref="A9:B9"/>
    <mergeCell ref="A11:B11"/>
    <mergeCell ref="A12:B12"/>
    <mergeCell ref="A10:B10"/>
    <mergeCell ref="A7:B8"/>
  </mergeCells>
  <phoneticPr fontId="3"/>
  <dataValidations count="2">
    <dataValidation type="list" allowBlank="1" showInputMessage="1" showErrorMessage="1" sqref="G5" xr:uid="{4F5756DB-9189-C34F-84AB-F89DBCFCC5CD}">
      <formula1>"◯,×,　"</formula1>
    </dataValidation>
    <dataValidation type="list" allowBlank="1" showInputMessage="1" showErrorMessage="1" sqref="F5" xr:uid="{05571336-4082-4E3B-BFB1-683EB3B4585A}">
      <formula1>$X$1:$X$3</formula1>
    </dataValidation>
  </dataValidations>
  <hyperlinks>
    <hyperlink ref="F1" location="提出物一覧_予選!J1:U13" display="使い方" xr:uid="{23AF5B3B-9904-8248-A1F3-8B2B58E94079}"/>
    <hyperlink ref="N1" location="提出物一覧_予選!A1" display="もどる" xr:uid="{221CB221-4876-9E4A-AEF9-85380358C2C8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98" orientation="landscape" r:id="rId1"/>
  <rowBreaks count="1" manualBreakCount="1">
    <brk id="1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O258"/>
  <sheetViews>
    <sheetView workbookViewId="0">
      <pane ySplit="1" topLeftCell="A11" activePane="bottomLeft" state="frozen"/>
      <selection activeCell="J17" sqref="J17"/>
      <selection pane="bottomLeft" activeCell="C252" sqref="C252"/>
    </sheetView>
  </sheetViews>
  <sheetFormatPr defaultColWidth="0" defaultRowHeight="18.75"/>
  <cols>
    <col min="1" max="1" width="4.625" style="109" customWidth="1"/>
    <col min="2" max="2" width="8.375" style="109" customWidth="1"/>
    <col min="3" max="3" width="26.125" style="109" bestFit="1" customWidth="1"/>
    <col min="4" max="4" width="7.25" style="109" customWidth="1"/>
    <col min="5" max="5" width="5" style="109" customWidth="1"/>
    <col min="6" max="7" width="5" style="105" customWidth="1"/>
    <col min="8" max="8" width="4.625" style="105" customWidth="1"/>
    <col min="9" max="9" width="11" style="105" bestFit="1" customWidth="1"/>
    <col min="10" max="10" width="4.625" style="105" customWidth="1"/>
    <col min="11" max="11" width="11" style="105" bestFit="1" customWidth="1"/>
    <col min="12" max="12" width="4.625" style="105" customWidth="1"/>
    <col min="13" max="13" width="11" style="105" bestFit="1" customWidth="1"/>
    <col min="14" max="14" width="4.625" style="105" customWidth="1"/>
    <col min="15" max="15" width="11" style="105" bestFit="1" customWidth="1"/>
    <col min="16" max="254" width="9" style="109" customWidth="1"/>
    <col min="255" max="16384" width="0" style="109" hidden="1"/>
  </cols>
  <sheetData>
    <row r="1" spans="1:15" s="105" customFormat="1" ht="17.25" customHeight="1">
      <c r="A1" s="102" t="s">
        <v>145</v>
      </c>
      <c r="B1" s="103" t="s">
        <v>94</v>
      </c>
      <c r="C1" s="104" t="s">
        <v>146</v>
      </c>
      <c r="F1" s="582" t="s">
        <v>147</v>
      </c>
      <c r="G1" s="583"/>
      <c r="H1" s="130">
        <v>1</v>
      </c>
      <c r="I1" s="129" t="s">
        <v>148</v>
      </c>
      <c r="J1" s="130">
        <v>2</v>
      </c>
      <c r="K1" s="129" t="s">
        <v>149</v>
      </c>
      <c r="L1" s="130">
        <v>3</v>
      </c>
      <c r="M1" s="129" t="s">
        <v>150</v>
      </c>
      <c r="N1" s="130">
        <v>4</v>
      </c>
      <c r="O1" s="129" t="s">
        <v>151</v>
      </c>
    </row>
    <row r="2" spans="1:15" ht="17.25" customHeight="1">
      <c r="A2" s="106">
        <v>1</v>
      </c>
      <c r="B2" s="107">
        <v>1001</v>
      </c>
      <c r="C2" s="108" t="s">
        <v>152</v>
      </c>
      <c r="F2" s="128"/>
    </row>
    <row r="3" spans="1:15" ht="17.25" customHeight="1">
      <c r="A3" s="111">
        <v>1</v>
      </c>
      <c r="B3" s="112">
        <v>1002</v>
      </c>
      <c r="C3" s="113" t="s">
        <v>153</v>
      </c>
      <c r="F3" s="128"/>
    </row>
    <row r="4" spans="1:15" ht="17.25" customHeight="1">
      <c r="A4" s="111">
        <v>1</v>
      </c>
      <c r="B4" s="112">
        <v>1003</v>
      </c>
      <c r="C4" s="113" t="s">
        <v>154</v>
      </c>
      <c r="F4" s="128"/>
    </row>
    <row r="5" spans="1:15" ht="17.25" customHeight="1">
      <c r="A5" s="111">
        <v>1</v>
      </c>
      <c r="B5" s="112">
        <v>1004</v>
      </c>
      <c r="C5" s="113" t="s">
        <v>155</v>
      </c>
      <c r="F5" s="128"/>
    </row>
    <row r="6" spans="1:15" ht="17.25" customHeight="1">
      <c r="A6" s="111">
        <v>1</v>
      </c>
      <c r="B6" s="112">
        <v>1005</v>
      </c>
      <c r="C6" s="113" t="s">
        <v>156</v>
      </c>
    </row>
    <row r="7" spans="1:15" ht="17.25" customHeight="1">
      <c r="A7" s="111">
        <v>1</v>
      </c>
      <c r="B7" s="112">
        <v>1006</v>
      </c>
      <c r="C7" s="113" t="s">
        <v>157</v>
      </c>
    </row>
    <row r="8" spans="1:15" ht="17.25" customHeight="1">
      <c r="A8" s="111">
        <v>1</v>
      </c>
      <c r="B8" s="112">
        <v>1007</v>
      </c>
      <c r="C8" s="113" t="s">
        <v>158</v>
      </c>
    </row>
    <row r="9" spans="1:15" ht="17.25" customHeight="1">
      <c r="A9" s="111">
        <v>1</v>
      </c>
      <c r="B9" s="112">
        <v>1008</v>
      </c>
      <c r="C9" s="113" t="s">
        <v>159</v>
      </c>
    </row>
    <row r="10" spans="1:15" ht="17.25" customHeight="1">
      <c r="A10" s="111">
        <v>1</v>
      </c>
      <c r="B10" s="112">
        <v>1009</v>
      </c>
      <c r="C10" s="113" t="s">
        <v>160</v>
      </c>
    </row>
    <row r="11" spans="1:15" ht="17.25" customHeight="1">
      <c r="A11" s="111">
        <v>1</v>
      </c>
      <c r="B11" s="112">
        <v>1010</v>
      </c>
      <c r="C11" s="113" t="s">
        <v>161</v>
      </c>
    </row>
    <row r="12" spans="1:15" ht="17.25" customHeight="1">
      <c r="A12" s="111">
        <v>1</v>
      </c>
      <c r="B12" s="112">
        <v>1011</v>
      </c>
      <c r="C12" s="113" t="s">
        <v>162</v>
      </c>
    </row>
    <row r="13" spans="1:15" ht="17.25" customHeight="1">
      <c r="A13" s="111">
        <v>1</v>
      </c>
      <c r="B13" s="112">
        <v>1012</v>
      </c>
      <c r="C13" s="113" t="s">
        <v>163</v>
      </c>
    </row>
    <row r="14" spans="1:15" ht="17.25" customHeight="1">
      <c r="A14" s="111">
        <v>1</v>
      </c>
      <c r="B14" s="112">
        <v>1013</v>
      </c>
      <c r="C14" s="113" t="s">
        <v>164</v>
      </c>
    </row>
    <row r="15" spans="1:15" ht="17.25" customHeight="1">
      <c r="A15" s="111">
        <v>1</v>
      </c>
      <c r="B15" s="112">
        <v>1014</v>
      </c>
      <c r="C15" s="113" t="s">
        <v>165</v>
      </c>
    </row>
    <row r="16" spans="1:15" ht="17.25" customHeight="1">
      <c r="A16" s="111">
        <v>1</v>
      </c>
      <c r="B16" s="112">
        <v>1015</v>
      </c>
      <c r="C16" s="113" t="s">
        <v>166</v>
      </c>
    </row>
    <row r="17" spans="1:3" ht="17.25" customHeight="1">
      <c r="A17" s="111">
        <v>1</v>
      </c>
      <c r="B17" s="112">
        <v>1016</v>
      </c>
      <c r="C17" s="113" t="s">
        <v>167</v>
      </c>
    </row>
    <row r="18" spans="1:3" ht="17.25" customHeight="1">
      <c r="A18" s="111">
        <v>1</v>
      </c>
      <c r="B18" s="112">
        <v>1017</v>
      </c>
      <c r="C18" s="113" t="s">
        <v>168</v>
      </c>
    </row>
    <row r="19" spans="1:3" ht="17.25" customHeight="1">
      <c r="A19" s="111">
        <v>1</v>
      </c>
      <c r="B19" s="112">
        <v>1018</v>
      </c>
      <c r="C19" s="113" t="s">
        <v>169</v>
      </c>
    </row>
    <row r="20" spans="1:3" ht="17.25" customHeight="1">
      <c r="A20" s="111">
        <v>1</v>
      </c>
      <c r="B20" s="112">
        <v>1019</v>
      </c>
      <c r="C20" s="113" t="s">
        <v>170</v>
      </c>
    </row>
    <row r="21" spans="1:3" ht="17.25" customHeight="1">
      <c r="A21" s="111">
        <v>1</v>
      </c>
      <c r="B21" s="112">
        <v>1020</v>
      </c>
      <c r="C21" s="113" t="s">
        <v>171</v>
      </c>
    </row>
    <row r="22" spans="1:3" ht="17.25" customHeight="1">
      <c r="A22" s="111">
        <v>1</v>
      </c>
      <c r="B22" s="112">
        <v>1021</v>
      </c>
      <c r="C22" s="113" t="s">
        <v>172</v>
      </c>
    </row>
    <row r="23" spans="1:3" ht="17.25" customHeight="1">
      <c r="A23" s="111">
        <v>1</v>
      </c>
      <c r="B23" s="112">
        <v>1022</v>
      </c>
      <c r="C23" s="113" t="s">
        <v>173</v>
      </c>
    </row>
    <row r="24" spans="1:3" ht="17.25" customHeight="1">
      <c r="A24" s="111">
        <v>1</v>
      </c>
      <c r="B24" s="112">
        <v>1023</v>
      </c>
      <c r="C24" s="113" t="s">
        <v>174</v>
      </c>
    </row>
    <row r="25" spans="1:3" ht="17.25" customHeight="1">
      <c r="A25" s="111">
        <v>1</v>
      </c>
      <c r="B25" s="112">
        <v>1024</v>
      </c>
      <c r="C25" s="113" t="s">
        <v>175</v>
      </c>
    </row>
    <row r="26" spans="1:3" ht="17.25" customHeight="1">
      <c r="A26" s="111">
        <v>1</v>
      </c>
      <c r="B26" s="112">
        <v>1025</v>
      </c>
      <c r="C26" s="113" t="s">
        <v>176</v>
      </c>
    </row>
    <row r="27" spans="1:3" ht="17.25" customHeight="1">
      <c r="A27" s="111">
        <v>1</v>
      </c>
      <c r="B27" s="112">
        <v>1026</v>
      </c>
      <c r="C27" s="113" t="s">
        <v>177</v>
      </c>
    </row>
    <row r="28" spans="1:3" ht="17.25" customHeight="1">
      <c r="A28" s="111">
        <v>1</v>
      </c>
      <c r="B28" s="112">
        <v>1027</v>
      </c>
      <c r="C28" s="113" t="s">
        <v>178</v>
      </c>
    </row>
    <row r="29" spans="1:3" ht="17.25" customHeight="1">
      <c r="A29" s="111">
        <v>1</v>
      </c>
      <c r="B29" s="112">
        <v>1028</v>
      </c>
      <c r="C29" s="113" t="s">
        <v>179</v>
      </c>
    </row>
    <row r="30" spans="1:3" ht="17.25" customHeight="1">
      <c r="A30" s="111">
        <v>1</v>
      </c>
      <c r="B30" s="112">
        <v>1029</v>
      </c>
      <c r="C30" s="113" t="s">
        <v>180</v>
      </c>
    </row>
    <row r="31" spans="1:3" ht="17.25" customHeight="1">
      <c r="A31" s="111">
        <v>1</v>
      </c>
      <c r="B31" s="112">
        <v>1030</v>
      </c>
      <c r="C31" s="113" t="s">
        <v>181</v>
      </c>
    </row>
    <row r="32" spans="1:3" ht="17.25" customHeight="1">
      <c r="A32" s="111">
        <v>1</v>
      </c>
      <c r="B32" s="112">
        <v>1031</v>
      </c>
      <c r="C32" s="113" t="s">
        <v>182</v>
      </c>
    </row>
    <row r="33" spans="1:3" ht="17.25" customHeight="1">
      <c r="A33" s="111">
        <v>1</v>
      </c>
      <c r="B33" s="112">
        <v>1032</v>
      </c>
      <c r="C33" s="113" t="s">
        <v>183</v>
      </c>
    </row>
    <row r="34" spans="1:3" ht="17.25" customHeight="1">
      <c r="A34" s="111">
        <v>1</v>
      </c>
      <c r="B34" s="112">
        <v>1033</v>
      </c>
      <c r="C34" s="113" t="s">
        <v>184</v>
      </c>
    </row>
    <row r="35" spans="1:3" ht="17.25" customHeight="1">
      <c r="A35" s="111">
        <v>1</v>
      </c>
      <c r="B35" s="112">
        <v>1034</v>
      </c>
      <c r="C35" s="113" t="s">
        <v>185</v>
      </c>
    </row>
    <row r="36" spans="1:3" ht="17.25" customHeight="1">
      <c r="A36" s="111">
        <v>1</v>
      </c>
      <c r="B36" s="112">
        <v>1035</v>
      </c>
      <c r="C36" s="113" t="s">
        <v>186</v>
      </c>
    </row>
    <row r="37" spans="1:3" ht="17.25" customHeight="1">
      <c r="A37" s="111">
        <v>1</v>
      </c>
      <c r="B37" s="112">
        <v>1036</v>
      </c>
      <c r="C37" s="113"/>
    </row>
    <row r="38" spans="1:3" ht="17.25" customHeight="1">
      <c r="A38" s="111">
        <v>1</v>
      </c>
      <c r="B38" s="112">
        <v>1037</v>
      </c>
      <c r="C38" s="113" t="s">
        <v>187</v>
      </c>
    </row>
    <row r="39" spans="1:3" ht="17.25" customHeight="1">
      <c r="A39" s="111">
        <v>1</v>
      </c>
      <c r="B39" s="112">
        <v>1038</v>
      </c>
      <c r="C39" s="113" t="s">
        <v>188</v>
      </c>
    </row>
    <row r="40" spans="1:3" ht="17.25" customHeight="1">
      <c r="A40" s="111">
        <v>1</v>
      </c>
      <c r="B40" s="112">
        <v>1039</v>
      </c>
      <c r="C40" s="113" t="s">
        <v>189</v>
      </c>
    </row>
    <row r="41" spans="1:3" ht="17.25" customHeight="1">
      <c r="A41" s="111">
        <v>1</v>
      </c>
      <c r="B41" s="112">
        <v>1040</v>
      </c>
      <c r="C41" s="113"/>
    </row>
    <row r="42" spans="1:3" ht="17.25" customHeight="1">
      <c r="A42" s="111">
        <v>1</v>
      </c>
      <c r="B42" s="112">
        <v>1041</v>
      </c>
      <c r="C42" s="113"/>
    </row>
    <row r="43" spans="1:3" ht="17.25" customHeight="1">
      <c r="A43" s="111">
        <v>1</v>
      </c>
      <c r="B43" s="112">
        <v>1042</v>
      </c>
      <c r="C43" s="113"/>
    </row>
    <row r="44" spans="1:3" ht="17.25" customHeight="1">
      <c r="A44" s="111">
        <v>1</v>
      </c>
      <c r="B44" s="112">
        <v>1043</v>
      </c>
      <c r="C44" s="113"/>
    </row>
    <row r="45" spans="1:3" ht="17.25" customHeight="1">
      <c r="A45" s="111">
        <v>1</v>
      </c>
      <c r="B45" s="112">
        <v>1044</v>
      </c>
      <c r="C45" s="113" t="s">
        <v>190</v>
      </c>
    </row>
    <row r="46" spans="1:3" ht="17.25" customHeight="1">
      <c r="A46" s="111">
        <v>1</v>
      </c>
      <c r="B46" s="112">
        <v>1045</v>
      </c>
      <c r="C46" s="113" t="s">
        <v>191</v>
      </c>
    </row>
    <row r="47" spans="1:3" ht="17.25" customHeight="1">
      <c r="A47" s="111">
        <v>1</v>
      </c>
      <c r="B47" s="112">
        <v>1046</v>
      </c>
      <c r="C47" s="113"/>
    </row>
    <row r="48" spans="1:3" ht="17.25" customHeight="1">
      <c r="A48" s="111">
        <v>1</v>
      </c>
      <c r="B48" s="112">
        <v>1047</v>
      </c>
      <c r="C48" s="113" t="s">
        <v>192</v>
      </c>
    </row>
    <row r="49" spans="1:3" ht="17.25" customHeight="1">
      <c r="A49" s="111">
        <v>1</v>
      </c>
      <c r="B49" s="112">
        <v>1048</v>
      </c>
      <c r="C49" s="113" t="s">
        <v>193</v>
      </c>
    </row>
    <row r="50" spans="1:3" ht="17.25" customHeight="1">
      <c r="A50" s="111">
        <v>1</v>
      </c>
      <c r="B50" s="112">
        <v>1049</v>
      </c>
      <c r="C50" s="113" t="s">
        <v>194</v>
      </c>
    </row>
    <row r="51" spans="1:3" ht="17.25" customHeight="1">
      <c r="A51" s="111">
        <v>1</v>
      </c>
      <c r="B51" s="112">
        <v>1050</v>
      </c>
      <c r="C51" s="113" t="s">
        <v>195</v>
      </c>
    </row>
    <row r="52" spans="1:3" ht="17.25" customHeight="1">
      <c r="A52" s="111">
        <v>1</v>
      </c>
      <c r="B52" s="112">
        <v>1051</v>
      </c>
      <c r="C52" s="113" t="s">
        <v>196</v>
      </c>
    </row>
    <row r="53" spans="1:3" ht="17.25" customHeight="1">
      <c r="A53" s="111">
        <v>1</v>
      </c>
      <c r="B53" s="112">
        <v>1052</v>
      </c>
      <c r="C53" s="113"/>
    </row>
    <row r="54" spans="1:3" ht="17.25" customHeight="1">
      <c r="A54" s="111">
        <v>1</v>
      </c>
      <c r="B54" s="112">
        <v>1053</v>
      </c>
      <c r="C54" s="113"/>
    </row>
    <row r="55" spans="1:3" ht="17.25" customHeight="1">
      <c r="A55" s="111">
        <v>1</v>
      </c>
      <c r="B55" s="112">
        <v>1054</v>
      </c>
      <c r="C55" s="113" t="s">
        <v>197</v>
      </c>
    </row>
    <row r="56" spans="1:3" ht="17.25" customHeight="1">
      <c r="A56" s="111">
        <v>1</v>
      </c>
      <c r="B56" s="112">
        <v>1055</v>
      </c>
      <c r="C56" s="113" t="s">
        <v>198</v>
      </c>
    </row>
    <row r="57" spans="1:3" ht="17.25" customHeight="1">
      <c r="A57" s="111">
        <v>1</v>
      </c>
      <c r="B57" s="112">
        <v>1056</v>
      </c>
      <c r="C57" s="113" t="s">
        <v>199</v>
      </c>
    </row>
    <row r="58" spans="1:3" ht="17.25" customHeight="1">
      <c r="A58" s="111">
        <v>1</v>
      </c>
      <c r="B58" s="112">
        <v>1057</v>
      </c>
      <c r="C58" s="113" t="s">
        <v>200</v>
      </c>
    </row>
    <row r="59" spans="1:3" ht="17.25" customHeight="1">
      <c r="A59" s="111">
        <v>1</v>
      </c>
      <c r="B59" s="112">
        <v>1101</v>
      </c>
      <c r="C59" s="113" t="s">
        <v>201</v>
      </c>
    </row>
    <row r="60" spans="1:3" ht="17.25" customHeight="1">
      <c r="A60" s="111">
        <v>1</v>
      </c>
      <c r="B60" s="112">
        <v>1102</v>
      </c>
      <c r="C60" s="113" t="s">
        <v>202</v>
      </c>
    </row>
    <row r="61" spans="1:3" ht="17.25" customHeight="1">
      <c r="A61" s="111">
        <v>1</v>
      </c>
      <c r="B61" s="112">
        <v>1103</v>
      </c>
      <c r="C61" s="113" t="s">
        <v>203</v>
      </c>
    </row>
    <row r="62" spans="1:3" ht="17.25" customHeight="1">
      <c r="A62" s="111">
        <v>1</v>
      </c>
      <c r="B62" s="112">
        <v>1104</v>
      </c>
      <c r="C62" s="113" t="s">
        <v>204</v>
      </c>
    </row>
    <row r="63" spans="1:3" ht="17.25" customHeight="1">
      <c r="A63" s="111">
        <v>1</v>
      </c>
      <c r="B63" s="112">
        <v>1105</v>
      </c>
      <c r="C63" s="113" t="s">
        <v>205</v>
      </c>
    </row>
    <row r="64" spans="1:3" ht="17.25" customHeight="1">
      <c r="A64" s="111">
        <v>1</v>
      </c>
      <c r="B64" s="112">
        <v>1106</v>
      </c>
      <c r="C64" s="113" t="s">
        <v>206</v>
      </c>
    </row>
    <row r="65" spans="1:3" ht="17.25" customHeight="1">
      <c r="A65" s="111">
        <v>1</v>
      </c>
      <c r="B65" s="112">
        <v>1107</v>
      </c>
      <c r="C65" s="113" t="s">
        <v>207</v>
      </c>
    </row>
    <row r="66" spans="1:3" ht="17.25" customHeight="1">
      <c r="A66" s="111">
        <v>1</v>
      </c>
      <c r="B66" s="112">
        <v>1108</v>
      </c>
      <c r="C66" s="113" t="s">
        <v>208</v>
      </c>
    </row>
    <row r="67" spans="1:3" ht="17.25" customHeight="1">
      <c r="A67" s="111">
        <v>1</v>
      </c>
      <c r="B67" s="112">
        <v>1109</v>
      </c>
      <c r="C67" s="113" t="s">
        <v>209</v>
      </c>
    </row>
    <row r="68" spans="1:3" ht="17.25" customHeight="1">
      <c r="A68" s="111">
        <v>1</v>
      </c>
      <c r="B68" s="112">
        <v>1110</v>
      </c>
      <c r="C68" s="113" t="s">
        <v>210</v>
      </c>
    </row>
    <row r="69" spans="1:3" ht="17.25" customHeight="1">
      <c r="A69" s="111">
        <v>1</v>
      </c>
      <c r="B69" s="112">
        <v>1111</v>
      </c>
      <c r="C69" s="113" t="s">
        <v>211</v>
      </c>
    </row>
    <row r="70" spans="1:3" ht="17.25" customHeight="1">
      <c r="A70" s="111">
        <v>1</v>
      </c>
      <c r="B70" s="112">
        <v>1112</v>
      </c>
      <c r="C70" s="113" t="s">
        <v>212</v>
      </c>
    </row>
    <row r="71" spans="1:3" ht="17.25" customHeight="1">
      <c r="A71" s="111">
        <v>1</v>
      </c>
      <c r="B71" s="112">
        <v>1113</v>
      </c>
      <c r="C71" s="113" t="s">
        <v>213</v>
      </c>
    </row>
    <row r="72" spans="1:3" ht="17.25" customHeight="1">
      <c r="A72" s="111">
        <v>1</v>
      </c>
      <c r="B72" s="112">
        <v>1114</v>
      </c>
      <c r="C72" s="113" t="s">
        <v>214</v>
      </c>
    </row>
    <row r="73" spans="1:3" ht="17.25" customHeight="1">
      <c r="A73" s="111">
        <v>1</v>
      </c>
      <c r="B73" s="112">
        <v>1115</v>
      </c>
      <c r="C73" s="113" t="s">
        <v>215</v>
      </c>
    </row>
    <row r="74" spans="1:3" ht="17.25" customHeight="1">
      <c r="A74" s="115">
        <v>1</v>
      </c>
      <c r="B74" s="116">
        <v>1200</v>
      </c>
      <c r="C74" s="114" t="s">
        <v>216</v>
      </c>
    </row>
    <row r="75" spans="1:3" ht="17.25" customHeight="1">
      <c r="A75" s="106">
        <v>2</v>
      </c>
      <c r="B75" s="107">
        <v>2001</v>
      </c>
      <c r="C75" s="108" t="s">
        <v>217</v>
      </c>
    </row>
    <row r="76" spans="1:3" ht="17.25" customHeight="1">
      <c r="A76" s="111">
        <v>2</v>
      </c>
      <c r="B76" s="112">
        <v>2002</v>
      </c>
      <c r="C76" s="113" t="s">
        <v>218</v>
      </c>
    </row>
    <row r="77" spans="1:3" ht="17.25" customHeight="1">
      <c r="A77" s="111">
        <v>2</v>
      </c>
      <c r="B77" s="112">
        <v>2003</v>
      </c>
      <c r="C77" s="113" t="s">
        <v>219</v>
      </c>
    </row>
    <row r="78" spans="1:3" ht="17.25" customHeight="1">
      <c r="A78" s="111">
        <v>2</v>
      </c>
      <c r="B78" s="112">
        <v>2004</v>
      </c>
      <c r="C78" s="113" t="s">
        <v>220</v>
      </c>
    </row>
    <row r="79" spans="1:3" ht="17.25" customHeight="1">
      <c r="A79" s="111">
        <v>2</v>
      </c>
      <c r="B79" s="112">
        <v>2005</v>
      </c>
      <c r="C79" s="113" t="s">
        <v>221</v>
      </c>
    </row>
    <row r="80" spans="1:3" ht="17.25" customHeight="1">
      <c r="A80" s="111">
        <v>2</v>
      </c>
      <c r="B80" s="112">
        <v>2006</v>
      </c>
      <c r="C80" s="113"/>
    </row>
    <row r="81" spans="1:3" ht="17.25" customHeight="1">
      <c r="A81" s="111">
        <v>2</v>
      </c>
      <c r="B81" s="112">
        <v>2007</v>
      </c>
      <c r="C81" s="113"/>
    </row>
    <row r="82" spans="1:3" ht="17.25" customHeight="1">
      <c r="A82" s="111">
        <v>2</v>
      </c>
      <c r="B82" s="112">
        <v>2008</v>
      </c>
      <c r="C82" s="113" t="s">
        <v>222</v>
      </c>
    </row>
    <row r="83" spans="1:3" ht="17.25" customHeight="1">
      <c r="A83" s="111">
        <v>2</v>
      </c>
      <c r="B83" s="112">
        <v>2009</v>
      </c>
      <c r="C83" s="113" t="s">
        <v>223</v>
      </c>
    </row>
    <row r="84" spans="1:3" ht="17.25" customHeight="1">
      <c r="A84" s="111">
        <v>2</v>
      </c>
      <c r="B84" s="112">
        <v>2010</v>
      </c>
      <c r="C84" s="113" t="s">
        <v>224</v>
      </c>
    </row>
    <row r="85" spans="1:3" ht="17.25" customHeight="1">
      <c r="A85" s="111">
        <v>2</v>
      </c>
      <c r="B85" s="112">
        <v>2011</v>
      </c>
      <c r="C85" s="113" t="s">
        <v>225</v>
      </c>
    </row>
    <row r="86" spans="1:3" ht="17.25" customHeight="1">
      <c r="A86" s="111">
        <v>2</v>
      </c>
      <c r="B86" s="112">
        <v>2012</v>
      </c>
      <c r="C86" s="113" t="s">
        <v>226</v>
      </c>
    </row>
    <row r="87" spans="1:3" ht="17.25" customHeight="1">
      <c r="A87" s="111">
        <v>2</v>
      </c>
      <c r="B87" s="112">
        <v>2013</v>
      </c>
      <c r="C87" s="113" t="s">
        <v>227</v>
      </c>
    </row>
    <row r="88" spans="1:3" ht="17.25" customHeight="1">
      <c r="A88" s="111">
        <v>2</v>
      </c>
      <c r="B88" s="112">
        <v>2014</v>
      </c>
      <c r="C88" s="113" t="s">
        <v>228</v>
      </c>
    </row>
    <row r="89" spans="1:3" ht="17.25" customHeight="1">
      <c r="A89" s="111">
        <v>2</v>
      </c>
      <c r="B89" s="112">
        <v>2015</v>
      </c>
      <c r="C89" s="113" t="s">
        <v>229</v>
      </c>
    </row>
    <row r="90" spans="1:3" ht="17.25" customHeight="1">
      <c r="A90" s="111">
        <v>2</v>
      </c>
      <c r="B90" s="112">
        <v>2016</v>
      </c>
      <c r="C90" s="113" t="s">
        <v>230</v>
      </c>
    </row>
    <row r="91" spans="1:3" ht="17.25" customHeight="1">
      <c r="A91" s="111">
        <v>2</v>
      </c>
      <c r="B91" s="112">
        <v>2017</v>
      </c>
      <c r="C91" s="113" t="s">
        <v>231</v>
      </c>
    </row>
    <row r="92" spans="1:3" ht="17.25" customHeight="1">
      <c r="A92" s="111">
        <v>2</v>
      </c>
      <c r="B92" s="112">
        <v>2018</v>
      </c>
      <c r="C92" s="113" t="s">
        <v>232</v>
      </c>
    </row>
    <row r="93" spans="1:3" ht="17.25" customHeight="1">
      <c r="A93" s="111">
        <v>2</v>
      </c>
      <c r="B93" s="112">
        <v>2019</v>
      </c>
      <c r="C93" s="113" t="s">
        <v>233</v>
      </c>
    </row>
    <row r="94" spans="1:3" ht="17.25" customHeight="1">
      <c r="A94" s="111">
        <v>2</v>
      </c>
      <c r="B94" s="112">
        <v>2020</v>
      </c>
      <c r="C94" s="113" t="s">
        <v>234</v>
      </c>
    </row>
    <row r="95" spans="1:3" ht="17.25" customHeight="1">
      <c r="A95" s="111">
        <v>2</v>
      </c>
      <c r="B95" s="112">
        <v>2021</v>
      </c>
      <c r="C95" s="113" t="s">
        <v>235</v>
      </c>
    </row>
    <row r="96" spans="1:3" ht="17.25" customHeight="1">
      <c r="A96" s="111">
        <v>2</v>
      </c>
      <c r="B96" s="112">
        <v>2022</v>
      </c>
      <c r="C96" s="113" t="s">
        <v>236</v>
      </c>
    </row>
    <row r="97" spans="1:3" ht="17.25" customHeight="1">
      <c r="A97" s="111">
        <v>2</v>
      </c>
      <c r="B97" s="112">
        <v>2023</v>
      </c>
      <c r="C97" s="113" t="s">
        <v>237</v>
      </c>
    </row>
    <row r="98" spans="1:3" ht="17.25" customHeight="1">
      <c r="A98" s="111">
        <v>2</v>
      </c>
      <c r="B98" s="112">
        <v>2024</v>
      </c>
      <c r="C98" s="113" t="s">
        <v>238</v>
      </c>
    </row>
    <row r="99" spans="1:3" ht="17.25" customHeight="1">
      <c r="A99" s="111">
        <v>2</v>
      </c>
      <c r="B99" s="112">
        <v>2025</v>
      </c>
      <c r="C99" s="113" t="s">
        <v>239</v>
      </c>
    </row>
    <row r="100" spans="1:3" ht="17.25" customHeight="1">
      <c r="A100" s="111">
        <v>2</v>
      </c>
      <c r="B100" s="112">
        <v>2026</v>
      </c>
      <c r="C100" s="113" t="s">
        <v>240</v>
      </c>
    </row>
    <row r="101" spans="1:3" ht="17.25" customHeight="1">
      <c r="A101" s="111">
        <v>2</v>
      </c>
      <c r="B101" s="112">
        <v>2027</v>
      </c>
      <c r="C101" s="113" t="s">
        <v>241</v>
      </c>
    </row>
    <row r="102" spans="1:3" ht="17.25" customHeight="1">
      <c r="A102" s="111">
        <v>2</v>
      </c>
      <c r="B102" s="112">
        <v>2028</v>
      </c>
      <c r="C102" s="113" t="s">
        <v>242</v>
      </c>
    </row>
    <row r="103" spans="1:3" ht="17.25" customHeight="1">
      <c r="A103" s="111">
        <v>2</v>
      </c>
      <c r="B103" s="112">
        <v>2029</v>
      </c>
      <c r="C103" s="113"/>
    </row>
    <row r="104" spans="1:3" ht="17.25" customHeight="1">
      <c r="A104" s="111">
        <v>2</v>
      </c>
      <c r="B104" s="112">
        <v>2030</v>
      </c>
      <c r="C104" s="113" t="s">
        <v>243</v>
      </c>
    </row>
    <row r="105" spans="1:3" ht="17.25" customHeight="1">
      <c r="A105" s="111">
        <v>2</v>
      </c>
      <c r="B105" s="112">
        <v>2031</v>
      </c>
      <c r="C105" s="113"/>
    </row>
    <row r="106" spans="1:3" ht="17.25" customHeight="1">
      <c r="A106" s="111">
        <v>2</v>
      </c>
      <c r="B106" s="112">
        <v>2032</v>
      </c>
      <c r="C106" s="113"/>
    </row>
    <row r="107" spans="1:3" ht="17.25" customHeight="1">
      <c r="A107" s="111">
        <v>2</v>
      </c>
      <c r="B107" s="112">
        <v>2033</v>
      </c>
      <c r="C107" s="113" t="s">
        <v>244</v>
      </c>
    </row>
    <row r="108" spans="1:3" ht="17.25" customHeight="1">
      <c r="A108" s="111">
        <v>2</v>
      </c>
      <c r="B108" s="112">
        <v>2034</v>
      </c>
      <c r="C108" s="113"/>
    </row>
    <row r="109" spans="1:3" ht="17.25" customHeight="1">
      <c r="A109" s="111">
        <v>2</v>
      </c>
      <c r="B109" s="112">
        <v>2035</v>
      </c>
      <c r="C109" s="113" t="s">
        <v>245</v>
      </c>
    </row>
    <row r="110" spans="1:3" ht="17.25" customHeight="1">
      <c r="A110" s="111">
        <v>2</v>
      </c>
      <c r="B110" s="112">
        <v>2036</v>
      </c>
      <c r="C110" s="113"/>
    </row>
    <row r="111" spans="1:3" ht="17.25" customHeight="1">
      <c r="A111" s="111">
        <v>2</v>
      </c>
      <c r="B111" s="112">
        <v>2037</v>
      </c>
      <c r="C111" s="113" t="s">
        <v>246</v>
      </c>
    </row>
    <row r="112" spans="1:3" ht="17.25" customHeight="1">
      <c r="A112" s="111">
        <v>2</v>
      </c>
      <c r="B112" s="112">
        <v>2038</v>
      </c>
      <c r="C112" s="113"/>
    </row>
    <row r="113" spans="1:3" ht="17.25" customHeight="1">
      <c r="A113" s="111">
        <v>2</v>
      </c>
      <c r="B113" s="112">
        <v>2039</v>
      </c>
      <c r="C113" s="113" t="s">
        <v>247</v>
      </c>
    </row>
    <row r="114" spans="1:3" ht="17.25" customHeight="1">
      <c r="A114" s="111">
        <v>2</v>
      </c>
      <c r="B114" s="112">
        <v>2040</v>
      </c>
      <c r="C114" s="117" t="s">
        <v>248</v>
      </c>
    </row>
    <row r="115" spans="1:3" ht="17.25" customHeight="1">
      <c r="A115" s="111">
        <v>2</v>
      </c>
      <c r="B115" s="112">
        <v>2041</v>
      </c>
      <c r="C115" s="113" t="s">
        <v>249</v>
      </c>
    </row>
    <row r="116" spans="1:3" ht="17.25" customHeight="1">
      <c r="A116" s="111">
        <v>2</v>
      </c>
      <c r="B116" s="112">
        <v>2042</v>
      </c>
      <c r="C116" s="113" t="s">
        <v>250</v>
      </c>
    </row>
    <row r="117" spans="1:3" ht="17.25" customHeight="1">
      <c r="A117" s="111">
        <v>2</v>
      </c>
      <c r="B117" s="112">
        <v>2043</v>
      </c>
      <c r="C117" s="113" t="s">
        <v>251</v>
      </c>
    </row>
    <row r="118" spans="1:3" ht="17.25" customHeight="1">
      <c r="A118" s="111">
        <v>2</v>
      </c>
      <c r="B118" s="112">
        <v>2044</v>
      </c>
      <c r="C118" s="113" t="s">
        <v>252</v>
      </c>
    </row>
    <row r="119" spans="1:3" ht="17.25" customHeight="1">
      <c r="A119" s="111">
        <v>2</v>
      </c>
      <c r="B119" s="112">
        <v>2045</v>
      </c>
      <c r="C119" s="113" t="s">
        <v>253</v>
      </c>
    </row>
    <row r="120" spans="1:3" ht="17.25" customHeight="1">
      <c r="A120" s="111">
        <v>2</v>
      </c>
      <c r="B120" s="112">
        <v>2046</v>
      </c>
      <c r="C120" s="113" t="s">
        <v>254</v>
      </c>
    </row>
    <row r="121" spans="1:3" ht="17.25" customHeight="1">
      <c r="A121" s="111">
        <v>2</v>
      </c>
      <c r="B121" s="112">
        <v>2101</v>
      </c>
      <c r="C121" s="113" t="s">
        <v>255</v>
      </c>
    </row>
    <row r="122" spans="1:3" ht="17.25" customHeight="1">
      <c r="A122" s="111">
        <v>2</v>
      </c>
      <c r="B122" s="112">
        <v>2102</v>
      </c>
      <c r="C122" s="113" t="s">
        <v>256</v>
      </c>
    </row>
    <row r="123" spans="1:3" ht="17.25" customHeight="1">
      <c r="A123" s="111">
        <v>2</v>
      </c>
      <c r="B123" s="112">
        <v>2103</v>
      </c>
      <c r="C123" s="113" t="s">
        <v>257</v>
      </c>
    </row>
    <row r="124" spans="1:3" ht="17.25" customHeight="1">
      <c r="A124" s="111">
        <v>2</v>
      </c>
      <c r="B124" s="112">
        <v>2104</v>
      </c>
      <c r="C124" s="113" t="s">
        <v>258</v>
      </c>
    </row>
    <row r="125" spans="1:3" ht="17.25" customHeight="1">
      <c r="A125" s="111">
        <v>2</v>
      </c>
      <c r="B125" s="112">
        <v>2105</v>
      </c>
      <c r="C125" s="113" t="s">
        <v>259</v>
      </c>
    </row>
    <row r="126" spans="1:3" ht="17.25" customHeight="1">
      <c r="A126" s="111">
        <v>2</v>
      </c>
      <c r="B126" s="112">
        <v>2106</v>
      </c>
      <c r="C126" s="113" t="s">
        <v>260</v>
      </c>
    </row>
    <row r="127" spans="1:3" ht="17.25" customHeight="1">
      <c r="A127" s="111">
        <v>2</v>
      </c>
      <c r="B127" s="112">
        <v>2107</v>
      </c>
      <c r="C127" s="113" t="s">
        <v>261</v>
      </c>
    </row>
    <row r="128" spans="1:3" ht="17.25" customHeight="1">
      <c r="A128" s="111">
        <v>2</v>
      </c>
      <c r="B128" s="112">
        <v>2108</v>
      </c>
      <c r="C128" s="113" t="s">
        <v>262</v>
      </c>
    </row>
    <row r="129" spans="1:3" ht="17.25" customHeight="1">
      <c r="A129" s="111">
        <v>2</v>
      </c>
      <c r="B129" s="112">
        <v>2109</v>
      </c>
      <c r="C129" s="113" t="s">
        <v>263</v>
      </c>
    </row>
    <row r="130" spans="1:3" ht="17.25" customHeight="1">
      <c r="A130" s="111">
        <v>2</v>
      </c>
      <c r="B130" s="112">
        <v>2110</v>
      </c>
      <c r="C130" s="113" t="s">
        <v>264</v>
      </c>
    </row>
    <row r="131" spans="1:3" ht="17.25" customHeight="1">
      <c r="A131" s="111">
        <v>2</v>
      </c>
      <c r="B131" s="112">
        <v>2111</v>
      </c>
      <c r="C131" s="113" t="s">
        <v>265</v>
      </c>
    </row>
    <row r="132" spans="1:3" ht="17.25" customHeight="1">
      <c r="A132" s="111">
        <v>2</v>
      </c>
      <c r="B132" s="112">
        <v>2112</v>
      </c>
      <c r="C132" s="113" t="s">
        <v>266</v>
      </c>
    </row>
    <row r="133" spans="1:3" ht="17.25" customHeight="1">
      <c r="A133" s="111">
        <v>2</v>
      </c>
      <c r="B133" s="112">
        <v>2113</v>
      </c>
      <c r="C133" s="113" t="s">
        <v>267</v>
      </c>
    </row>
    <row r="134" spans="1:3" ht="17.25" customHeight="1">
      <c r="A134" s="111">
        <v>2</v>
      </c>
      <c r="B134" s="112">
        <v>2114</v>
      </c>
      <c r="C134" s="113" t="s">
        <v>268</v>
      </c>
    </row>
    <row r="135" spans="1:3" ht="17.25" customHeight="1">
      <c r="A135" s="111">
        <v>2</v>
      </c>
      <c r="B135" s="112">
        <v>2115</v>
      </c>
      <c r="C135" s="113" t="s">
        <v>269</v>
      </c>
    </row>
    <row r="136" spans="1:3" ht="17.25" customHeight="1">
      <c r="A136" s="111">
        <v>2</v>
      </c>
      <c r="B136" s="112">
        <v>2116</v>
      </c>
      <c r="C136" s="113" t="s">
        <v>270</v>
      </c>
    </row>
    <row r="137" spans="1:3" ht="17.25" customHeight="1">
      <c r="A137" s="111">
        <v>2</v>
      </c>
      <c r="B137" s="112">
        <v>2117</v>
      </c>
      <c r="C137" s="113" t="s">
        <v>271</v>
      </c>
    </row>
    <row r="138" spans="1:3" ht="17.25" customHeight="1">
      <c r="A138" s="111">
        <v>2</v>
      </c>
      <c r="B138" s="112">
        <v>2118</v>
      </c>
      <c r="C138" s="113" t="s">
        <v>272</v>
      </c>
    </row>
    <row r="139" spans="1:3" ht="17.25" customHeight="1">
      <c r="A139" s="111">
        <v>2</v>
      </c>
      <c r="B139" s="112">
        <v>2119</v>
      </c>
      <c r="C139" s="113" t="s">
        <v>273</v>
      </c>
    </row>
    <row r="140" spans="1:3" ht="17.25" customHeight="1">
      <c r="A140" s="111">
        <v>2</v>
      </c>
      <c r="B140" s="112">
        <v>2120</v>
      </c>
      <c r="C140" s="113" t="s">
        <v>274</v>
      </c>
    </row>
    <row r="141" spans="1:3" ht="17.25" customHeight="1">
      <c r="A141" s="111">
        <v>2</v>
      </c>
      <c r="B141" s="112">
        <v>2121</v>
      </c>
      <c r="C141" s="113" t="s">
        <v>275</v>
      </c>
    </row>
    <row r="142" spans="1:3" ht="17.25" customHeight="1">
      <c r="A142" s="111">
        <v>2</v>
      </c>
      <c r="B142" s="112">
        <v>2122</v>
      </c>
      <c r="C142" s="113" t="s">
        <v>276</v>
      </c>
    </row>
    <row r="143" spans="1:3" ht="17.25" customHeight="1">
      <c r="A143" s="111">
        <v>2</v>
      </c>
      <c r="B143" s="112">
        <v>2123</v>
      </c>
      <c r="C143" s="113" t="s">
        <v>277</v>
      </c>
    </row>
    <row r="144" spans="1:3" ht="17.25" customHeight="1">
      <c r="A144" s="111">
        <v>2</v>
      </c>
      <c r="B144" s="112">
        <v>2124</v>
      </c>
      <c r="C144" s="113" t="s">
        <v>278</v>
      </c>
    </row>
    <row r="145" spans="1:3" ht="17.25" customHeight="1">
      <c r="A145" s="177">
        <v>2</v>
      </c>
      <c r="B145" s="178">
        <v>2125</v>
      </c>
      <c r="C145" s="179" t="s">
        <v>279</v>
      </c>
    </row>
    <row r="146" spans="1:3" ht="17.25" customHeight="1">
      <c r="A146" s="111">
        <v>2</v>
      </c>
      <c r="B146" s="112">
        <v>2126</v>
      </c>
      <c r="C146" s="113" t="s">
        <v>280</v>
      </c>
    </row>
    <row r="147" spans="1:3" ht="17.25" customHeight="1">
      <c r="A147" s="115">
        <v>2</v>
      </c>
      <c r="B147" s="116">
        <v>2200</v>
      </c>
      <c r="C147" s="114" t="s">
        <v>281</v>
      </c>
    </row>
    <row r="148" spans="1:3" ht="17.25" customHeight="1">
      <c r="A148" s="118">
        <v>3</v>
      </c>
      <c r="B148" s="119">
        <v>3001</v>
      </c>
      <c r="C148" s="110" t="s">
        <v>282</v>
      </c>
    </row>
    <row r="149" spans="1:3" ht="17.25" customHeight="1">
      <c r="A149" s="111">
        <v>3</v>
      </c>
      <c r="B149" s="112">
        <v>3002</v>
      </c>
      <c r="C149" s="113" t="s">
        <v>283</v>
      </c>
    </row>
    <row r="150" spans="1:3" ht="17.25" customHeight="1">
      <c r="A150" s="111">
        <v>3</v>
      </c>
      <c r="B150" s="112">
        <v>3003</v>
      </c>
      <c r="C150" s="113" t="s">
        <v>284</v>
      </c>
    </row>
    <row r="151" spans="1:3" ht="17.25" customHeight="1">
      <c r="A151" s="111">
        <v>3</v>
      </c>
      <c r="B151" s="112">
        <v>3004</v>
      </c>
      <c r="C151" s="113" t="s">
        <v>285</v>
      </c>
    </row>
    <row r="152" spans="1:3" ht="17.25" customHeight="1">
      <c r="A152" s="111">
        <v>3</v>
      </c>
      <c r="B152" s="112">
        <v>3005</v>
      </c>
      <c r="C152" s="113" t="s">
        <v>286</v>
      </c>
    </row>
    <row r="153" spans="1:3" ht="17.25" customHeight="1">
      <c r="A153" s="111">
        <v>3</v>
      </c>
      <c r="B153" s="112">
        <v>3006</v>
      </c>
      <c r="C153" s="113" t="s">
        <v>287</v>
      </c>
    </row>
    <row r="154" spans="1:3" ht="17.25" customHeight="1">
      <c r="A154" s="111">
        <v>3</v>
      </c>
      <c r="B154" s="112">
        <v>3007</v>
      </c>
      <c r="C154" s="113" t="s">
        <v>288</v>
      </c>
    </row>
    <row r="155" spans="1:3" ht="17.25" customHeight="1">
      <c r="A155" s="111">
        <v>3</v>
      </c>
      <c r="B155" s="112">
        <v>3008</v>
      </c>
      <c r="C155" s="113" t="s">
        <v>289</v>
      </c>
    </row>
    <row r="156" spans="1:3" ht="17.25" customHeight="1">
      <c r="A156" s="111">
        <v>3</v>
      </c>
      <c r="B156" s="112">
        <v>3009</v>
      </c>
      <c r="C156" s="113" t="s">
        <v>290</v>
      </c>
    </row>
    <row r="157" spans="1:3" ht="17.25" customHeight="1">
      <c r="A157" s="111">
        <v>3</v>
      </c>
      <c r="B157" s="112">
        <v>3010</v>
      </c>
      <c r="C157" s="113" t="s">
        <v>291</v>
      </c>
    </row>
    <row r="158" spans="1:3" ht="17.25" customHeight="1">
      <c r="A158" s="111">
        <v>3</v>
      </c>
      <c r="B158" s="112">
        <v>3011</v>
      </c>
      <c r="C158" s="113" t="s">
        <v>292</v>
      </c>
    </row>
    <row r="159" spans="1:3" ht="17.25" customHeight="1">
      <c r="A159" s="111">
        <v>3</v>
      </c>
      <c r="B159" s="112">
        <v>3012</v>
      </c>
      <c r="C159" s="113" t="s">
        <v>293</v>
      </c>
    </row>
    <row r="160" spans="1:3" ht="17.25" customHeight="1">
      <c r="A160" s="111">
        <v>3</v>
      </c>
      <c r="B160" s="112">
        <v>3013</v>
      </c>
      <c r="C160" s="113" t="s">
        <v>294</v>
      </c>
    </row>
    <row r="161" spans="1:3" ht="17.25" customHeight="1">
      <c r="A161" s="111">
        <v>3</v>
      </c>
      <c r="B161" s="112">
        <v>3014</v>
      </c>
      <c r="C161" s="113" t="s">
        <v>295</v>
      </c>
    </row>
    <row r="162" spans="1:3" ht="17.25" customHeight="1">
      <c r="A162" s="111">
        <v>3</v>
      </c>
      <c r="B162" s="112">
        <v>3015</v>
      </c>
      <c r="C162" s="113" t="s">
        <v>296</v>
      </c>
    </row>
    <row r="163" spans="1:3" ht="17.25" customHeight="1">
      <c r="A163" s="111">
        <v>3</v>
      </c>
      <c r="B163" s="112">
        <v>3016</v>
      </c>
      <c r="C163" s="113" t="s">
        <v>297</v>
      </c>
    </row>
    <row r="164" spans="1:3" ht="17.25" customHeight="1">
      <c r="A164" s="111">
        <v>3</v>
      </c>
      <c r="B164" s="112">
        <v>3017</v>
      </c>
      <c r="C164" s="113" t="s">
        <v>298</v>
      </c>
    </row>
    <row r="165" spans="1:3" ht="17.25" customHeight="1">
      <c r="A165" s="111">
        <v>3</v>
      </c>
      <c r="B165" s="112">
        <v>3018</v>
      </c>
      <c r="C165" s="113" t="s">
        <v>299</v>
      </c>
    </row>
    <row r="166" spans="1:3" ht="17.25" customHeight="1">
      <c r="A166" s="111">
        <v>3</v>
      </c>
      <c r="B166" s="112">
        <v>3019</v>
      </c>
      <c r="C166" s="113" t="s">
        <v>300</v>
      </c>
    </row>
    <row r="167" spans="1:3" ht="17.25" customHeight="1">
      <c r="A167" s="111">
        <v>3</v>
      </c>
      <c r="B167" s="112">
        <v>3020</v>
      </c>
      <c r="C167" s="113" t="s">
        <v>301</v>
      </c>
    </row>
    <row r="168" spans="1:3" ht="17.25" customHeight="1">
      <c r="A168" s="111">
        <v>3</v>
      </c>
      <c r="B168" s="112">
        <v>3021</v>
      </c>
      <c r="C168" s="113" t="s">
        <v>302</v>
      </c>
    </row>
    <row r="169" spans="1:3" ht="17.25" customHeight="1">
      <c r="A169" s="111">
        <v>3</v>
      </c>
      <c r="B169" s="112">
        <v>3022</v>
      </c>
      <c r="C169" s="113" t="s">
        <v>303</v>
      </c>
    </row>
    <row r="170" spans="1:3" ht="17.25" customHeight="1">
      <c r="A170" s="111">
        <v>3</v>
      </c>
      <c r="B170" s="112">
        <v>3023</v>
      </c>
      <c r="C170" s="113" t="s">
        <v>304</v>
      </c>
    </row>
    <row r="171" spans="1:3" ht="17.25" customHeight="1">
      <c r="A171" s="111">
        <v>3</v>
      </c>
      <c r="B171" s="112">
        <v>3024</v>
      </c>
      <c r="C171" s="113" t="s">
        <v>305</v>
      </c>
    </row>
    <row r="172" spans="1:3" ht="17.25" customHeight="1">
      <c r="A172" s="111">
        <v>3</v>
      </c>
      <c r="B172" s="112">
        <v>3025</v>
      </c>
      <c r="C172" s="113" t="s">
        <v>306</v>
      </c>
    </row>
    <row r="173" spans="1:3" ht="17.25" customHeight="1">
      <c r="A173" s="111">
        <v>3</v>
      </c>
      <c r="B173" s="112">
        <v>3026</v>
      </c>
      <c r="C173" s="113" t="s">
        <v>307</v>
      </c>
    </row>
    <row r="174" spans="1:3" ht="17.25" customHeight="1">
      <c r="A174" s="111">
        <v>3</v>
      </c>
      <c r="B174" s="112">
        <v>3027</v>
      </c>
      <c r="C174" s="113" t="s">
        <v>308</v>
      </c>
    </row>
    <row r="175" spans="1:3" ht="17.25" customHeight="1">
      <c r="A175" s="111">
        <v>3</v>
      </c>
      <c r="B175" s="112">
        <v>3028</v>
      </c>
      <c r="C175" s="113" t="s">
        <v>309</v>
      </c>
    </row>
    <row r="176" spans="1:3" ht="17.25" customHeight="1">
      <c r="A176" s="111">
        <v>3</v>
      </c>
      <c r="B176" s="112">
        <v>3029</v>
      </c>
      <c r="C176" s="113" t="s">
        <v>310</v>
      </c>
    </row>
    <row r="177" spans="1:3" ht="17.25" customHeight="1">
      <c r="A177" s="111">
        <v>3</v>
      </c>
      <c r="B177" s="112">
        <v>3030</v>
      </c>
      <c r="C177" s="113" t="s">
        <v>311</v>
      </c>
    </row>
    <row r="178" spans="1:3" ht="17.25" customHeight="1">
      <c r="A178" s="111">
        <v>3</v>
      </c>
      <c r="B178" s="112">
        <v>3031</v>
      </c>
      <c r="C178" s="113"/>
    </row>
    <row r="179" spans="1:3" ht="17.25" customHeight="1">
      <c r="A179" s="111">
        <v>3</v>
      </c>
      <c r="B179" s="112">
        <v>3032</v>
      </c>
      <c r="C179" s="113"/>
    </row>
    <row r="180" spans="1:3" ht="17.25" customHeight="1">
      <c r="A180" s="111">
        <v>3</v>
      </c>
      <c r="B180" s="112">
        <v>3033</v>
      </c>
      <c r="C180" s="113" t="s">
        <v>312</v>
      </c>
    </row>
    <row r="181" spans="1:3" ht="17.25" customHeight="1">
      <c r="A181" s="111">
        <v>3</v>
      </c>
      <c r="B181" s="112">
        <v>3034</v>
      </c>
      <c r="C181" s="113" t="s">
        <v>313</v>
      </c>
    </row>
    <row r="182" spans="1:3" ht="17.25" customHeight="1">
      <c r="A182" s="111">
        <v>3</v>
      </c>
      <c r="B182" s="112">
        <v>3035</v>
      </c>
      <c r="C182" s="113" t="s">
        <v>314</v>
      </c>
    </row>
    <row r="183" spans="1:3" ht="17.25" customHeight="1">
      <c r="A183" s="111">
        <v>3</v>
      </c>
      <c r="B183" s="112">
        <v>3036</v>
      </c>
      <c r="C183" s="113" t="s">
        <v>315</v>
      </c>
    </row>
    <row r="184" spans="1:3" ht="17.25" customHeight="1">
      <c r="A184" s="111">
        <v>3</v>
      </c>
      <c r="B184" s="112">
        <v>3037</v>
      </c>
      <c r="C184" s="113" t="s">
        <v>316</v>
      </c>
    </row>
    <row r="185" spans="1:3" ht="17.25" customHeight="1">
      <c r="A185" s="111">
        <v>3</v>
      </c>
      <c r="B185" s="112">
        <v>3038</v>
      </c>
      <c r="C185" s="113" t="s">
        <v>317</v>
      </c>
    </row>
    <row r="186" spans="1:3" ht="17.25" customHeight="1">
      <c r="A186" s="111">
        <v>3</v>
      </c>
      <c r="B186" s="112">
        <v>3039</v>
      </c>
      <c r="C186" s="113" t="s">
        <v>318</v>
      </c>
    </row>
    <row r="187" spans="1:3" ht="17.25" customHeight="1">
      <c r="A187" s="111">
        <v>3</v>
      </c>
      <c r="B187" s="112">
        <v>3040</v>
      </c>
      <c r="C187" s="113" t="s">
        <v>319</v>
      </c>
    </row>
    <row r="188" spans="1:3" ht="17.25" customHeight="1">
      <c r="A188" s="111">
        <v>3</v>
      </c>
      <c r="B188" s="112">
        <v>3041</v>
      </c>
      <c r="C188" s="113" t="s">
        <v>320</v>
      </c>
    </row>
    <row r="189" spans="1:3" ht="17.25" customHeight="1">
      <c r="A189" s="111">
        <v>3</v>
      </c>
      <c r="B189" s="112">
        <v>3042</v>
      </c>
      <c r="C189" s="113" t="s">
        <v>321</v>
      </c>
    </row>
    <row r="190" spans="1:3" ht="17.25" customHeight="1">
      <c r="A190" s="111">
        <v>3</v>
      </c>
      <c r="B190" s="112">
        <v>3043</v>
      </c>
      <c r="C190" s="113" t="s">
        <v>322</v>
      </c>
    </row>
    <row r="191" spans="1:3" ht="17.25" customHeight="1">
      <c r="A191" s="111">
        <v>3</v>
      </c>
      <c r="B191" s="112">
        <v>3044</v>
      </c>
      <c r="C191" s="113" t="s">
        <v>323</v>
      </c>
    </row>
    <row r="192" spans="1:3" ht="17.25" customHeight="1">
      <c r="A192" s="111">
        <v>3</v>
      </c>
      <c r="B192" s="112">
        <v>3045</v>
      </c>
      <c r="C192" s="113" t="s">
        <v>324</v>
      </c>
    </row>
    <row r="193" spans="1:3" ht="17.25" customHeight="1">
      <c r="A193" s="111">
        <v>3</v>
      </c>
      <c r="B193" s="112">
        <v>3046</v>
      </c>
      <c r="C193" s="113"/>
    </row>
    <row r="194" spans="1:3" ht="17.25" customHeight="1">
      <c r="A194" s="177">
        <v>3</v>
      </c>
      <c r="B194" s="178">
        <v>3101</v>
      </c>
      <c r="C194" s="179" t="s">
        <v>325</v>
      </c>
    </row>
    <row r="195" spans="1:3" ht="17.25" customHeight="1">
      <c r="A195" s="111">
        <v>3</v>
      </c>
      <c r="B195" s="112">
        <v>3102</v>
      </c>
      <c r="C195" s="113" t="s">
        <v>326</v>
      </c>
    </row>
    <row r="196" spans="1:3" ht="17.25" customHeight="1">
      <c r="A196" s="115">
        <v>3</v>
      </c>
      <c r="B196" s="116">
        <v>3200</v>
      </c>
      <c r="C196" s="114" t="s">
        <v>327</v>
      </c>
    </row>
    <row r="197" spans="1:3" ht="17.25" customHeight="1">
      <c r="A197" s="118">
        <v>4</v>
      </c>
      <c r="B197" s="119">
        <v>4001</v>
      </c>
      <c r="C197" s="110" t="s">
        <v>328</v>
      </c>
    </row>
    <row r="198" spans="1:3" ht="17.25" customHeight="1">
      <c r="A198" s="111">
        <v>4</v>
      </c>
      <c r="B198" s="112">
        <v>4002</v>
      </c>
      <c r="C198" s="113" t="s">
        <v>329</v>
      </c>
    </row>
    <row r="199" spans="1:3" ht="17.25" customHeight="1">
      <c r="A199" s="111">
        <v>4</v>
      </c>
      <c r="B199" s="112">
        <v>4003</v>
      </c>
      <c r="C199" s="113" t="s">
        <v>330</v>
      </c>
    </row>
    <row r="200" spans="1:3" ht="17.25" customHeight="1">
      <c r="A200" s="111">
        <v>4</v>
      </c>
      <c r="B200" s="112">
        <v>4004</v>
      </c>
      <c r="C200" s="113" t="s">
        <v>331</v>
      </c>
    </row>
    <row r="201" spans="1:3" ht="17.25" customHeight="1">
      <c r="A201" s="111">
        <v>4</v>
      </c>
      <c r="B201" s="112">
        <v>4005</v>
      </c>
      <c r="C201" s="113" t="s">
        <v>332</v>
      </c>
    </row>
    <row r="202" spans="1:3" ht="17.25" customHeight="1">
      <c r="A202" s="111">
        <v>4</v>
      </c>
      <c r="B202" s="112">
        <v>4006</v>
      </c>
      <c r="C202" s="113" t="s">
        <v>333</v>
      </c>
    </row>
    <row r="203" spans="1:3" ht="17.25" customHeight="1">
      <c r="A203" s="111">
        <v>4</v>
      </c>
      <c r="B203" s="112">
        <v>4007</v>
      </c>
      <c r="C203" s="113" t="s">
        <v>334</v>
      </c>
    </row>
    <row r="204" spans="1:3" ht="17.25" customHeight="1">
      <c r="A204" s="111">
        <v>4</v>
      </c>
      <c r="B204" s="112">
        <v>4008</v>
      </c>
      <c r="C204" s="113" t="s">
        <v>335</v>
      </c>
    </row>
    <row r="205" spans="1:3" ht="17.25" customHeight="1">
      <c r="A205" s="111">
        <v>4</v>
      </c>
      <c r="B205" s="112">
        <v>4009</v>
      </c>
      <c r="C205" s="113" t="s">
        <v>336</v>
      </c>
    </row>
    <row r="206" spans="1:3" ht="17.25" customHeight="1">
      <c r="A206" s="111">
        <v>4</v>
      </c>
      <c r="B206" s="112">
        <v>4010</v>
      </c>
      <c r="C206" s="113" t="s">
        <v>337</v>
      </c>
    </row>
    <row r="207" spans="1:3" ht="17.25" customHeight="1">
      <c r="A207" s="111">
        <v>4</v>
      </c>
      <c r="B207" s="112">
        <v>4011</v>
      </c>
      <c r="C207" s="113" t="s">
        <v>338</v>
      </c>
    </row>
    <row r="208" spans="1:3" ht="17.25" customHeight="1">
      <c r="A208" s="111">
        <v>4</v>
      </c>
      <c r="B208" s="112">
        <v>4012</v>
      </c>
      <c r="C208" s="113" t="s">
        <v>339</v>
      </c>
    </row>
    <row r="209" spans="1:3" ht="17.25" customHeight="1">
      <c r="A209" s="111">
        <v>4</v>
      </c>
      <c r="B209" s="112">
        <v>4013</v>
      </c>
      <c r="C209" s="113" t="s">
        <v>340</v>
      </c>
    </row>
    <row r="210" spans="1:3" ht="17.25" customHeight="1">
      <c r="A210" s="111">
        <v>4</v>
      </c>
      <c r="B210" s="112">
        <v>4014</v>
      </c>
      <c r="C210" s="113" t="s">
        <v>341</v>
      </c>
    </row>
    <row r="211" spans="1:3" ht="17.25" customHeight="1">
      <c r="A211" s="111">
        <v>4</v>
      </c>
      <c r="B211" s="112">
        <v>4015</v>
      </c>
      <c r="C211" s="113" t="s">
        <v>342</v>
      </c>
    </row>
    <row r="212" spans="1:3" ht="17.25" customHeight="1">
      <c r="A212" s="111">
        <v>4</v>
      </c>
      <c r="B212" s="112">
        <v>4016</v>
      </c>
      <c r="C212" s="113" t="s">
        <v>343</v>
      </c>
    </row>
    <row r="213" spans="1:3" ht="17.25" customHeight="1">
      <c r="A213" s="111">
        <v>4</v>
      </c>
      <c r="B213" s="112">
        <v>4017</v>
      </c>
      <c r="C213" s="113" t="s">
        <v>344</v>
      </c>
    </row>
    <row r="214" spans="1:3" ht="17.25" customHeight="1">
      <c r="A214" s="111">
        <v>4</v>
      </c>
      <c r="B214" s="112">
        <v>4018</v>
      </c>
      <c r="C214" s="113" t="s">
        <v>345</v>
      </c>
    </row>
    <row r="215" spans="1:3" ht="17.25" customHeight="1">
      <c r="A215" s="111">
        <v>4</v>
      </c>
      <c r="B215" s="112">
        <v>4019</v>
      </c>
      <c r="C215" s="113" t="s">
        <v>346</v>
      </c>
    </row>
    <row r="216" spans="1:3" ht="17.25" customHeight="1">
      <c r="A216" s="111">
        <v>4</v>
      </c>
      <c r="B216" s="112">
        <v>4020</v>
      </c>
      <c r="C216" s="113" t="s">
        <v>347</v>
      </c>
    </row>
    <row r="217" spans="1:3" ht="17.25" customHeight="1">
      <c r="A217" s="111">
        <v>4</v>
      </c>
      <c r="B217" s="112">
        <v>4021</v>
      </c>
      <c r="C217" s="113" t="s">
        <v>348</v>
      </c>
    </row>
    <row r="218" spans="1:3" ht="17.25" customHeight="1">
      <c r="A218" s="111">
        <v>4</v>
      </c>
      <c r="B218" s="112">
        <v>4022</v>
      </c>
      <c r="C218" s="113" t="s">
        <v>349</v>
      </c>
    </row>
    <row r="219" spans="1:3" ht="17.25" customHeight="1">
      <c r="A219" s="111">
        <v>4</v>
      </c>
      <c r="B219" s="112">
        <v>4023</v>
      </c>
      <c r="C219" s="113" t="s">
        <v>350</v>
      </c>
    </row>
    <row r="220" spans="1:3" ht="17.25" customHeight="1">
      <c r="A220" s="111">
        <v>4</v>
      </c>
      <c r="B220" s="112">
        <v>4024</v>
      </c>
      <c r="C220" s="113" t="s">
        <v>351</v>
      </c>
    </row>
    <row r="221" spans="1:3" ht="17.25" customHeight="1">
      <c r="A221" s="111">
        <v>4</v>
      </c>
      <c r="B221" s="112">
        <v>4025</v>
      </c>
      <c r="C221" s="113" t="s">
        <v>352</v>
      </c>
    </row>
    <row r="222" spans="1:3" ht="17.25" customHeight="1">
      <c r="A222" s="111">
        <v>4</v>
      </c>
      <c r="B222" s="112">
        <v>4026</v>
      </c>
      <c r="C222" s="113" t="s">
        <v>353</v>
      </c>
    </row>
    <row r="223" spans="1:3" ht="17.25" customHeight="1">
      <c r="A223" s="111">
        <v>4</v>
      </c>
      <c r="B223" s="112">
        <v>4027</v>
      </c>
      <c r="C223" s="113" t="s">
        <v>354</v>
      </c>
    </row>
    <row r="224" spans="1:3" ht="17.25" customHeight="1">
      <c r="A224" s="111">
        <v>4</v>
      </c>
      <c r="B224" s="112">
        <v>4028</v>
      </c>
      <c r="C224" s="113" t="s">
        <v>355</v>
      </c>
    </row>
    <row r="225" spans="1:3" ht="17.25" customHeight="1">
      <c r="A225" s="111">
        <v>4</v>
      </c>
      <c r="B225" s="112">
        <v>4029</v>
      </c>
      <c r="C225" s="113"/>
    </row>
    <row r="226" spans="1:3" ht="17.25" customHeight="1">
      <c r="A226" s="111">
        <v>4</v>
      </c>
      <c r="B226" s="112">
        <v>4030</v>
      </c>
      <c r="C226" s="113" t="s">
        <v>356</v>
      </c>
    </row>
    <row r="227" spans="1:3" ht="17.25" customHeight="1">
      <c r="A227" s="111">
        <v>4</v>
      </c>
      <c r="B227" s="112">
        <v>4031</v>
      </c>
      <c r="C227" s="113" t="s">
        <v>357</v>
      </c>
    </row>
    <row r="228" spans="1:3" ht="17.25" customHeight="1">
      <c r="A228" s="111">
        <v>4</v>
      </c>
      <c r="B228" s="112">
        <v>4032</v>
      </c>
      <c r="C228" s="113" t="s">
        <v>358</v>
      </c>
    </row>
    <row r="229" spans="1:3" ht="17.25" customHeight="1">
      <c r="A229" s="111">
        <v>4</v>
      </c>
      <c r="B229" s="112">
        <v>4033</v>
      </c>
      <c r="C229" s="113" t="s">
        <v>359</v>
      </c>
    </row>
    <row r="230" spans="1:3" ht="17.25" customHeight="1">
      <c r="A230" s="111">
        <v>4</v>
      </c>
      <c r="B230" s="112">
        <v>4034</v>
      </c>
      <c r="C230" s="113" t="s">
        <v>360</v>
      </c>
    </row>
    <row r="231" spans="1:3" ht="17.25" customHeight="1">
      <c r="A231" s="111">
        <v>4</v>
      </c>
      <c r="B231" s="112">
        <v>4035</v>
      </c>
      <c r="C231" s="113" t="s">
        <v>361</v>
      </c>
    </row>
    <row r="232" spans="1:3" ht="17.25" customHeight="1">
      <c r="A232" s="111">
        <v>4</v>
      </c>
      <c r="B232" s="112">
        <v>4036</v>
      </c>
      <c r="C232" s="113" t="s">
        <v>362</v>
      </c>
    </row>
    <row r="233" spans="1:3" ht="17.25" customHeight="1">
      <c r="A233" s="111">
        <v>4</v>
      </c>
      <c r="B233" s="112">
        <v>4037</v>
      </c>
      <c r="C233" s="113" t="s">
        <v>363</v>
      </c>
    </row>
    <row r="234" spans="1:3" ht="17.25" customHeight="1">
      <c r="A234" s="111">
        <v>4</v>
      </c>
      <c r="B234" s="112">
        <v>4038</v>
      </c>
      <c r="C234" s="113" t="s">
        <v>364</v>
      </c>
    </row>
    <row r="235" spans="1:3" ht="17.25" customHeight="1">
      <c r="A235" s="111">
        <v>4</v>
      </c>
      <c r="B235" s="112">
        <v>4039</v>
      </c>
      <c r="C235" s="113"/>
    </row>
    <row r="236" spans="1:3" ht="17.25" customHeight="1">
      <c r="A236" s="111">
        <v>4</v>
      </c>
      <c r="B236" s="112">
        <v>4040</v>
      </c>
      <c r="C236" s="113"/>
    </row>
    <row r="237" spans="1:3" ht="17.25" customHeight="1">
      <c r="A237" s="111">
        <v>4</v>
      </c>
      <c r="B237" s="112">
        <v>4041</v>
      </c>
      <c r="C237" s="113" t="s">
        <v>365</v>
      </c>
    </row>
    <row r="238" spans="1:3" ht="17.25" customHeight="1">
      <c r="A238" s="111">
        <v>4</v>
      </c>
      <c r="B238" s="112">
        <v>4042</v>
      </c>
      <c r="C238" s="113" t="s">
        <v>366</v>
      </c>
    </row>
    <row r="239" spans="1:3" ht="17.25" customHeight="1">
      <c r="A239" s="111">
        <v>4</v>
      </c>
      <c r="B239" s="112">
        <v>4043</v>
      </c>
      <c r="C239" s="113" t="s">
        <v>367</v>
      </c>
    </row>
    <row r="240" spans="1:3" ht="17.25" customHeight="1">
      <c r="A240" s="111">
        <v>4</v>
      </c>
      <c r="B240" s="112">
        <v>4044</v>
      </c>
      <c r="C240" s="113" t="s">
        <v>368</v>
      </c>
    </row>
    <row r="241" spans="1:3" ht="17.25" customHeight="1">
      <c r="A241" s="111">
        <v>4</v>
      </c>
      <c r="B241" s="112">
        <v>4045</v>
      </c>
      <c r="C241" s="113" t="s">
        <v>369</v>
      </c>
    </row>
    <row r="242" spans="1:3" ht="17.25" customHeight="1">
      <c r="A242" s="111">
        <v>4</v>
      </c>
      <c r="B242" s="112">
        <v>4046</v>
      </c>
      <c r="C242" s="113" t="s">
        <v>370</v>
      </c>
    </row>
    <row r="243" spans="1:3" ht="17.25" customHeight="1">
      <c r="A243" s="111">
        <v>4</v>
      </c>
      <c r="B243" s="112">
        <v>4047</v>
      </c>
      <c r="C243" s="113" t="s">
        <v>371</v>
      </c>
    </row>
    <row r="244" spans="1:3" ht="17.25" customHeight="1">
      <c r="A244" s="111">
        <v>4</v>
      </c>
      <c r="B244" s="112">
        <v>4048</v>
      </c>
      <c r="C244" s="113"/>
    </row>
    <row r="245" spans="1:3" ht="17.25" customHeight="1">
      <c r="A245" s="111">
        <v>4</v>
      </c>
      <c r="B245" s="112">
        <v>4049</v>
      </c>
      <c r="C245" s="113" t="s">
        <v>372</v>
      </c>
    </row>
    <row r="246" spans="1:3" ht="17.25" customHeight="1">
      <c r="A246" s="111">
        <v>4</v>
      </c>
      <c r="B246" s="112">
        <v>4050</v>
      </c>
      <c r="C246" s="113" t="s">
        <v>373</v>
      </c>
    </row>
    <row r="247" spans="1:3" ht="17.25" customHeight="1">
      <c r="A247" s="111">
        <v>4</v>
      </c>
      <c r="B247" s="112">
        <v>4051</v>
      </c>
      <c r="C247" s="113" t="s">
        <v>374</v>
      </c>
    </row>
    <row r="248" spans="1:3" ht="17.25" customHeight="1">
      <c r="A248" s="111">
        <v>4</v>
      </c>
      <c r="B248" s="112">
        <v>4052</v>
      </c>
      <c r="C248" s="113" t="s">
        <v>375</v>
      </c>
    </row>
    <row r="249" spans="1:3" ht="17.25" customHeight="1">
      <c r="A249" s="111">
        <v>4</v>
      </c>
      <c r="B249" s="112">
        <v>4101</v>
      </c>
      <c r="C249" s="113" t="s">
        <v>376</v>
      </c>
    </row>
    <row r="250" spans="1:3" ht="17.25" customHeight="1">
      <c r="A250" s="111">
        <v>4</v>
      </c>
      <c r="B250" s="112">
        <v>4102</v>
      </c>
      <c r="C250" s="113" t="s">
        <v>377</v>
      </c>
    </row>
    <row r="251" spans="1:3">
      <c r="A251" s="111">
        <v>4</v>
      </c>
      <c r="B251" s="112">
        <v>4103</v>
      </c>
      <c r="C251" s="113" t="s">
        <v>378</v>
      </c>
    </row>
    <row r="252" spans="1:3">
      <c r="A252" s="111">
        <v>4</v>
      </c>
      <c r="B252" s="112">
        <v>4104</v>
      </c>
      <c r="C252" s="113" t="s">
        <v>379</v>
      </c>
    </row>
    <row r="253" spans="1:3">
      <c r="A253" s="111">
        <v>4</v>
      </c>
      <c r="B253" s="112">
        <v>4105</v>
      </c>
      <c r="C253" s="113" t="s">
        <v>380</v>
      </c>
    </row>
    <row r="254" spans="1:3">
      <c r="A254" s="111">
        <v>4</v>
      </c>
      <c r="B254" s="112">
        <v>4106</v>
      </c>
      <c r="C254" s="113" t="s">
        <v>381</v>
      </c>
    </row>
    <row r="255" spans="1:3">
      <c r="A255" s="118">
        <v>4</v>
      </c>
      <c r="B255" s="119">
        <v>4107</v>
      </c>
      <c r="C255" s="110" t="s">
        <v>382</v>
      </c>
    </row>
    <row r="256" spans="1:3">
      <c r="A256" s="111">
        <v>4</v>
      </c>
      <c r="B256" s="112">
        <v>4108</v>
      </c>
      <c r="C256" s="113" t="s">
        <v>383</v>
      </c>
    </row>
    <row r="257" spans="1:3">
      <c r="A257" s="111">
        <v>4</v>
      </c>
      <c r="B257" s="112">
        <v>4109</v>
      </c>
      <c r="C257" s="113" t="s">
        <v>384</v>
      </c>
    </row>
    <row r="258" spans="1:3">
      <c r="A258" s="115">
        <v>4</v>
      </c>
      <c r="B258" s="116">
        <v>4200</v>
      </c>
      <c r="C258" s="114" t="s">
        <v>385</v>
      </c>
    </row>
  </sheetData>
  <sheetProtection algorithmName="SHA-512" hashValue="MlaPoD1M6B8DZoNYTQbnB+JG5QhRohsA6cGCeH6bjtE8aUXRkr0F4Ztu41TDfndy/Uyc/e3S72ICUTbZHVJE4Q==" saltValue="hfBOtwXCpQ2l+3KxH2UGvQ==" spinCount="100000" sheet="1" objects="1" scenarios="1"/>
  <mergeCells count="1">
    <mergeCell ref="F1:G1"/>
  </mergeCells>
  <phoneticPr fontId="3"/>
  <hyperlinks>
    <hyperlink ref="H1" location="学校番号!A2" display="学校番号!A2" xr:uid="{00000000-0004-0000-0400-000000000000}"/>
    <hyperlink ref="J1" location="学校番号!A75" display="学校番号!A75" xr:uid="{00000000-0004-0000-0400-000001000000}"/>
    <hyperlink ref="L1" location="学校番号!A148" display="学校番号!A148" xr:uid="{00000000-0004-0000-0400-000002000000}"/>
    <hyperlink ref="N1" location="学校番号!A197" display="学校番号!A197" xr:uid="{00000000-0004-0000-0400-000003000000}"/>
  </hyperlinks>
  <pageMargins left="0.70866141732283472" right="0.70866141732283472" top="0.27559055118110237" bottom="0.35433070866141736" header="0.31496062992125984" footer="0.31496062992125984"/>
  <pageSetup paperSize="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8" tint="0.59999389629810485"/>
  </sheetPr>
  <dimension ref="A2:F75"/>
  <sheetViews>
    <sheetView workbookViewId="0">
      <selection activeCell="B17" sqref="B17"/>
    </sheetView>
  </sheetViews>
  <sheetFormatPr defaultColWidth="9" defaultRowHeight="15"/>
  <cols>
    <col min="1" max="1" width="5.125" style="132" customWidth="1"/>
    <col min="2" max="2" width="33.125" style="132" customWidth="1"/>
    <col min="3" max="3" width="5.125" style="132" customWidth="1"/>
    <col min="4" max="4" width="33.125" style="132" customWidth="1"/>
    <col min="5" max="5" width="5.125" style="132" customWidth="1"/>
    <col min="6" max="6" width="33.125" style="132" customWidth="1"/>
    <col min="7" max="16384" width="9" style="132"/>
  </cols>
  <sheetData>
    <row r="2" spans="1:6" ht="18.75">
      <c r="A2" s="131" t="s">
        <v>386</v>
      </c>
      <c r="B2" s="131"/>
      <c r="C2" s="131"/>
      <c r="D2" s="131"/>
      <c r="E2" s="131"/>
      <c r="F2" s="131" t="s">
        <v>387</v>
      </c>
    </row>
    <row r="3" spans="1:6" ht="8.25" customHeight="1">
      <c r="A3" s="133"/>
      <c r="B3" s="133"/>
      <c r="C3" s="133"/>
      <c r="D3" s="133"/>
      <c r="E3" s="133"/>
      <c r="F3" s="133"/>
    </row>
    <row r="4" spans="1:6" ht="18" customHeight="1">
      <c r="A4" s="135">
        <v>1</v>
      </c>
      <c r="B4" s="136" t="s">
        <v>388</v>
      </c>
      <c r="C4" s="135">
        <v>73</v>
      </c>
      <c r="D4" s="136" t="s">
        <v>389</v>
      </c>
      <c r="E4" s="135">
        <v>145</v>
      </c>
      <c r="F4" s="136" t="s">
        <v>390</v>
      </c>
    </row>
    <row r="5" spans="1:6" ht="18" customHeight="1">
      <c r="A5" s="137">
        <v>2</v>
      </c>
      <c r="B5" s="134" t="s">
        <v>391</v>
      </c>
      <c r="C5" s="137">
        <v>74</v>
      </c>
      <c r="D5" s="134" t="s">
        <v>392</v>
      </c>
      <c r="E5" s="137">
        <v>146</v>
      </c>
      <c r="F5" s="134" t="s">
        <v>393</v>
      </c>
    </row>
    <row r="6" spans="1:6" ht="18" customHeight="1">
      <c r="A6" s="137">
        <v>3</v>
      </c>
      <c r="B6" s="134" t="s">
        <v>394</v>
      </c>
      <c r="C6" s="137">
        <v>75</v>
      </c>
      <c r="D6" s="134" t="s">
        <v>395</v>
      </c>
      <c r="E6" s="137">
        <v>147</v>
      </c>
      <c r="F6" s="134" t="s">
        <v>396</v>
      </c>
    </row>
    <row r="7" spans="1:6" ht="18" customHeight="1">
      <c r="A7" s="137">
        <v>4</v>
      </c>
      <c r="B7" s="134" t="s">
        <v>397</v>
      </c>
      <c r="C7" s="137">
        <v>76</v>
      </c>
      <c r="D7" s="134" t="s">
        <v>398</v>
      </c>
      <c r="E7" s="137">
        <v>148</v>
      </c>
      <c r="F7" s="134" t="s">
        <v>399</v>
      </c>
    </row>
    <row r="8" spans="1:6" ht="18" customHeight="1">
      <c r="A8" s="137">
        <v>5</v>
      </c>
      <c r="B8" s="134" t="s">
        <v>400</v>
      </c>
      <c r="C8" s="137">
        <v>77</v>
      </c>
      <c r="D8" s="134" t="s">
        <v>401</v>
      </c>
      <c r="E8" s="137">
        <v>149</v>
      </c>
      <c r="F8" s="134" t="s">
        <v>402</v>
      </c>
    </row>
    <row r="9" spans="1:6" ht="18" customHeight="1">
      <c r="A9" s="137">
        <v>6</v>
      </c>
      <c r="B9" s="134" t="s">
        <v>403</v>
      </c>
      <c r="C9" s="137">
        <v>78</v>
      </c>
      <c r="D9" s="134" t="s">
        <v>404</v>
      </c>
      <c r="E9" s="137">
        <v>150</v>
      </c>
      <c r="F9" s="134" t="s">
        <v>405</v>
      </c>
    </row>
    <row r="10" spans="1:6" ht="18" customHeight="1">
      <c r="A10" s="137">
        <v>7</v>
      </c>
      <c r="B10" s="134" t="s">
        <v>406</v>
      </c>
      <c r="C10" s="137">
        <v>79</v>
      </c>
      <c r="D10" s="134" t="s">
        <v>407</v>
      </c>
      <c r="E10" s="137">
        <v>151</v>
      </c>
      <c r="F10" s="134" t="s">
        <v>408</v>
      </c>
    </row>
    <row r="11" spans="1:6" ht="18" customHeight="1">
      <c r="A11" s="137">
        <v>8</v>
      </c>
      <c r="B11" s="134" t="s">
        <v>409</v>
      </c>
      <c r="C11" s="137">
        <v>80</v>
      </c>
      <c r="D11" s="134" t="s">
        <v>410</v>
      </c>
      <c r="E11" s="137">
        <v>152</v>
      </c>
      <c r="F11" s="134" t="s">
        <v>411</v>
      </c>
    </row>
    <row r="12" spans="1:6" ht="18" customHeight="1">
      <c r="A12" s="137">
        <v>9</v>
      </c>
      <c r="B12" s="134" t="s">
        <v>412</v>
      </c>
      <c r="C12" s="137">
        <v>81</v>
      </c>
      <c r="D12" s="134" t="s">
        <v>413</v>
      </c>
      <c r="E12" s="137">
        <v>153</v>
      </c>
      <c r="F12" s="134" t="s">
        <v>414</v>
      </c>
    </row>
    <row r="13" spans="1:6" ht="18" customHeight="1">
      <c r="A13" s="137">
        <v>10</v>
      </c>
      <c r="B13" s="134" t="s">
        <v>415</v>
      </c>
      <c r="C13" s="137">
        <v>82</v>
      </c>
      <c r="D13" s="134" t="s">
        <v>416</v>
      </c>
      <c r="E13" s="137">
        <v>154</v>
      </c>
      <c r="F13" s="134" t="s">
        <v>417</v>
      </c>
    </row>
    <row r="14" spans="1:6" ht="18" customHeight="1">
      <c r="A14" s="137">
        <v>11</v>
      </c>
      <c r="B14" s="134" t="s">
        <v>418</v>
      </c>
      <c r="C14" s="137">
        <v>83</v>
      </c>
      <c r="D14" s="134" t="s">
        <v>419</v>
      </c>
      <c r="E14" s="137">
        <v>155</v>
      </c>
      <c r="F14" s="134" t="s">
        <v>420</v>
      </c>
    </row>
    <row r="15" spans="1:6" ht="18" customHeight="1">
      <c r="A15" s="137">
        <v>12</v>
      </c>
      <c r="B15" s="134" t="s">
        <v>421</v>
      </c>
      <c r="C15" s="137">
        <v>84</v>
      </c>
      <c r="D15" s="134" t="s">
        <v>422</v>
      </c>
      <c r="E15" s="137">
        <v>156</v>
      </c>
      <c r="F15" s="134" t="s">
        <v>423</v>
      </c>
    </row>
    <row r="16" spans="1:6" ht="18" customHeight="1">
      <c r="A16" s="137">
        <v>13</v>
      </c>
      <c r="B16" s="134" t="s">
        <v>424</v>
      </c>
      <c r="C16" s="137">
        <v>85</v>
      </c>
      <c r="D16" s="134" t="s">
        <v>425</v>
      </c>
      <c r="E16" s="137">
        <v>157</v>
      </c>
      <c r="F16" s="134" t="s">
        <v>426</v>
      </c>
    </row>
    <row r="17" spans="1:6" ht="18" customHeight="1">
      <c r="A17" s="137">
        <v>14</v>
      </c>
      <c r="B17" s="134" t="s">
        <v>427</v>
      </c>
      <c r="C17" s="137">
        <v>86</v>
      </c>
      <c r="D17" s="134" t="s">
        <v>428</v>
      </c>
      <c r="E17" s="137">
        <v>158</v>
      </c>
      <c r="F17" s="134" t="s">
        <v>429</v>
      </c>
    </row>
    <row r="18" spans="1:6" ht="18" customHeight="1">
      <c r="A18" s="137">
        <v>15</v>
      </c>
      <c r="B18" s="134" t="s">
        <v>430</v>
      </c>
      <c r="C18" s="137">
        <v>87</v>
      </c>
      <c r="D18" s="134" t="s">
        <v>431</v>
      </c>
      <c r="E18" s="137">
        <v>159</v>
      </c>
      <c r="F18" s="134" t="s">
        <v>432</v>
      </c>
    </row>
    <row r="19" spans="1:6" ht="18" customHeight="1">
      <c r="A19" s="137">
        <v>16</v>
      </c>
      <c r="B19" s="134" t="s">
        <v>433</v>
      </c>
      <c r="C19" s="137">
        <v>88</v>
      </c>
      <c r="D19" s="134" t="s">
        <v>434</v>
      </c>
      <c r="E19" s="137">
        <v>160</v>
      </c>
      <c r="F19" s="134" t="s">
        <v>435</v>
      </c>
    </row>
    <row r="20" spans="1:6" ht="18" customHeight="1">
      <c r="A20" s="137">
        <v>17</v>
      </c>
      <c r="B20" s="134" t="s">
        <v>436</v>
      </c>
      <c r="C20" s="137">
        <v>89</v>
      </c>
      <c r="D20" s="134" t="s">
        <v>437</v>
      </c>
      <c r="E20" s="137">
        <v>161</v>
      </c>
      <c r="F20" s="134" t="s">
        <v>438</v>
      </c>
    </row>
    <row r="21" spans="1:6" ht="18" customHeight="1">
      <c r="A21" s="137">
        <v>18</v>
      </c>
      <c r="B21" s="134" t="s">
        <v>439</v>
      </c>
      <c r="C21" s="137">
        <v>90</v>
      </c>
      <c r="D21" s="134" t="s">
        <v>440</v>
      </c>
      <c r="E21" s="137">
        <v>162</v>
      </c>
      <c r="F21" s="134" t="s">
        <v>441</v>
      </c>
    </row>
    <row r="22" spans="1:6" ht="18" customHeight="1">
      <c r="A22" s="137">
        <v>19</v>
      </c>
      <c r="B22" s="134" t="s">
        <v>442</v>
      </c>
      <c r="C22" s="137">
        <v>91</v>
      </c>
      <c r="D22" s="134" t="s">
        <v>443</v>
      </c>
      <c r="E22" s="137">
        <v>163</v>
      </c>
      <c r="F22" s="134" t="s">
        <v>444</v>
      </c>
    </row>
    <row r="23" spans="1:6" ht="18" customHeight="1">
      <c r="A23" s="137">
        <v>20</v>
      </c>
      <c r="B23" s="134" t="s">
        <v>445</v>
      </c>
      <c r="C23" s="137">
        <v>92</v>
      </c>
      <c r="D23" s="134" t="s">
        <v>446</v>
      </c>
      <c r="E23" s="137">
        <v>164</v>
      </c>
      <c r="F23" s="134" t="s">
        <v>447</v>
      </c>
    </row>
    <row r="24" spans="1:6" ht="18" customHeight="1">
      <c r="A24" s="137">
        <v>21</v>
      </c>
      <c r="B24" s="134" t="s">
        <v>448</v>
      </c>
      <c r="C24" s="137">
        <v>93</v>
      </c>
      <c r="D24" s="134" t="s">
        <v>449</v>
      </c>
      <c r="E24" s="137">
        <v>165</v>
      </c>
      <c r="F24" s="134" t="s">
        <v>450</v>
      </c>
    </row>
    <row r="25" spans="1:6" ht="18" customHeight="1">
      <c r="A25" s="137">
        <v>22</v>
      </c>
      <c r="B25" s="134" t="s">
        <v>451</v>
      </c>
      <c r="C25" s="137">
        <v>94</v>
      </c>
      <c r="D25" s="134" t="s">
        <v>452</v>
      </c>
      <c r="E25" s="137">
        <v>166</v>
      </c>
      <c r="F25" s="134" t="s">
        <v>453</v>
      </c>
    </row>
    <row r="26" spans="1:6" ht="18" customHeight="1">
      <c r="A26" s="137">
        <v>23</v>
      </c>
      <c r="B26" s="134" t="s">
        <v>454</v>
      </c>
      <c r="C26" s="137">
        <v>95</v>
      </c>
      <c r="D26" s="134" t="s">
        <v>455</v>
      </c>
      <c r="E26" s="137">
        <v>167</v>
      </c>
      <c r="F26" s="134" t="s">
        <v>456</v>
      </c>
    </row>
    <row r="27" spans="1:6" ht="18" customHeight="1">
      <c r="A27" s="137">
        <v>24</v>
      </c>
      <c r="B27" s="134" t="s">
        <v>457</v>
      </c>
      <c r="C27" s="137">
        <v>96</v>
      </c>
      <c r="D27" s="134" t="s">
        <v>458</v>
      </c>
      <c r="E27" s="137">
        <v>168</v>
      </c>
      <c r="F27" s="134" t="s">
        <v>459</v>
      </c>
    </row>
    <row r="28" spans="1:6" ht="18" customHeight="1">
      <c r="A28" s="137">
        <v>25</v>
      </c>
      <c r="B28" s="134" t="s">
        <v>460</v>
      </c>
      <c r="C28" s="137">
        <v>97</v>
      </c>
      <c r="D28" s="134" t="s">
        <v>461</v>
      </c>
      <c r="E28" s="137">
        <v>169</v>
      </c>
      <c r="F28" s="134" t="s">
        <v>462</v>
      </c>
    </row>
    <row r="29" spans="1:6" ht="18" customHeight="1">
      <c r="A29" s="137">
        <v>26</v>
      </c>
      <c r="B29" s="134" t="s">
        <v>463</v>
      </c>
      <c r="C29" s="137">
        <v>98</v>
      </c>
      <c r="D29" s="134" t="s">
        <v>464</v>
      </c>
      <c r="E29" s="137">
        <v>170</v>
      </c>
      <c r="F29" s="134" t="s">
        <v>465</v>
      </c>
    </row>
    <row r="30" spans="1:6" ht="18" customHeight="1">
      <c r="A30" s="137">
        <v>27</v>
      </c>
      <c r="B30" s="134" t="s">
        <v>466</v>
      </c>
      <c r="C30" s="137">
        <v>99</v>
      </c>
      <c r="D30" s="134" t="s">
        <v>467</v>
      </c>
      <c r="E30" s="137">
        <v>171</v>
      </c>
      <c r="F30" s="134" t="s">
        <v>468</v>
      </c>
    </row>
    <row r="31" spans="1:6" ht="18" customHeight="1">
      <c r="A31" s="137">
        <v>28</v>
      </c>
      <c r="B31" s="134" t="s">
        <v>469</v>
      </c>
      <c r="C31" s="137">
        <v>100</v>
      </c>
      <c r="D31" s="134" t="s">
        <v>470</v>
      </c>
      <c r="E31" s="137">
        <v>172</v>
      </c>
      <c r="F31" s="134" t="s">
        <v>471</v>
      </c>
    </row>
    <row r="32" spans="1:6" ht="18" customHeight="1">
      <c r="A32" s="137">
        <v>29</v>
      </c>
      <c r="B32" s="134" t="s">
        <v>472</v>
      </c>
      <c r="C32" s="137">
        <v>101</v>
      </c>
      <c r="D32" s="134" t="s">
        <v>473</v>
      </c>
      <c r="E32" s="137">
        <v>173</v>
      </c>
      <c r="F32" s="134" t="s">
        <v>474</v>
      </c>
    </row>
    <row r="33" spans="1:6" ht="18" customHeight="1">
      <c r="A33" s="137">
        <v>30</v>
      </c>
      <c r="B33" s="134" t="s">
        <v>475</v>
      </c>
      <c r="C33" s="137">
        <v>102</v>
      </c>
      <c r="D33" s="134" t="s">
        <v>476</v>
      </c>
      <c r="E33" s="137">
        <v>174</v>
      </c>
      <c r="F33" s="134" t="s">
        <v>477</v>
      </c>
    </row>
    <row r="34" spans="1:6" ht="18" customHeight="1">
      <c r="A34" s="137">
        <v>31</v>
      </c>
      <c r="B34" s="134" t="s">
        <v>478</v>
      </c>
      <c r="C34" s="137">
        <v>103</v>
      </c>
      <c r="D34" s="134" t="s">
        <v>479</v>
      </c>
      <c r="E34" s="137">
        <v>175</v>
      </c>
      <c r="F34" s="134" t="s">
        <v>480</v>
      </c>
    </row>
    <row r="35" spans="1:6" ht="18" customHeight="1">
      <c r="A35" s="137">
        <v>32</v>
      </c>
      <c r="B35" s="134" t="s">
        <v>481</v>
      </c>
      <c r="C35" s="137">
        <v>104</v>
      </c>
      <c r="D35" s="134" t="s">
        <v>482</v>
      </c>
      <c r="E35" s="137">
        <v>176</v>
      </c>
      <c r="F35" s="134" t="s">
        <v>483</v>
      </c>
    </row>
    <row r="36" spans="1:6" ht="18" customHeight="1">
      <c r="A36" s="137">
        <v>33</v>
      </c>
      <c r="B36" s="134" t="s">
        <v>484</v>
      </c>
      <c r="C36" s="137">
        <v>105</v>
      </c>
      <c r="D36" s="134" t="s">
        <v>485</v>
      </c>
      <c r="E36" s="137">
        <v>177</v>
      </c>
      <c r="F36" s="134" t="s">
        <v>486</v>
      </c>
    </row>
    <row r="37" spans="1:6" ht="18" customHeight="1">
      <c r="A37" s="137">
        <v>34</v>
      </c>
      <c r="B37" s="134" t="s">
        <v>487</v>
      </c>
      <c r="C37" s="137">
        <v>106</v>
      </c>
      <c r="D37" s="134" t="s">
        <v>488</v>
      </c>
      <c r="E37" s="137">
        <v>178</v>
      </c>
      <c r="F37" s="134" t="s">
        <v>489</v>
      </c>
    </row>
    <row r="38" spans="1:6" ht="18" customHeight="1">
      <c r="A38" s="137">
        <v>35</v>
      </c>
      <c r="B38" s="134" t="s">
        <v>490</v>
      </c>
      <c r="C38" s="137">
        <v>107</v>
      </c>
      <c r="D38" s="134" t="s">
        <v>491</v>
      </c>
      <c r="E38" s="137">
        <v>179</v>
      </c>
      <c r="F38" s="134" t="s">
        <v>492</v>
      </c>
    </row>
    <row r="39" spans="1:6" ht="18" customHeight="1">
      <c r="A39" s="137">
        <v>36</v>
      </c>
      <c r="B39" s="134" t="s">
        <v>493</v>
      </c>
      <c r="C39" s="137">
        <v>108</v>
      </c>
      <c r="D39" s="134" t="s">
        <v>494</v>
      </c>
      <c r="E39" s="137">
        <v>180</v>
      </c>
      <c r="F39" s="134" t="s">
        <v>495</v>
      </c>
    </row>
    <row r="40" spans="1:6" ht="18" customHeight="1">
      <c r="A40" s="137">
        <v>37</v>
      </c>
      <c r="B40" s="134" t="s">
        <v>496</v>
      </c>
      <c r="C40" s="137">
        <v>109</v>
      </c>
      <c r="D40" s="134" t="s">
        <v>497</v>
      </c>
      <c r="E40" s="137">
        <v>181</v>
      </c>
      <c r="F40" s="134" t="s">
        <v>498</v>
      </c>
    </row>
    <row r="41" spans="1:6" ht="18" customHeight="1">
      <c r="A41" s="137">
        <v>38</v>
      </c>
      <c r="B41" s="134" t="s">
        <v>499</v>
      </c>
      <c r="C41" s="137">
        <v>110</v>
      </c>
      <c r="D41" s="134" t="s">
        <v>500</v>
      </c>
      <c r="E41" s="137">
        <v>182</v>
      </c>
      <c r="F41" s="134" t="s">
        <v>501</v>
      </c>
    </row>
    <row r="42" spans="1:6" ht="18" customHeight="1">
      <c r="A42" s="137">
        <v>39</v>
      </c>
      <c r="B42" s="134" t="s">
        <v>502</v>
      </c>
      <c r="C42" s="137">
        <v>111</v>
      </c>
      <c r="D42" s="134" t="s">
        <v>503</v>
      </c>
      <c r="E42" s="137">
        <v>183</v>
      </c>
      <c r="F42" s="134" t="s">
        <v>504</v>
      </c>
    </row>
    <row r="43" spans="1:6" ht="18" customHeight="1">
      <c r="A43" s="137">
        <v>40</v>
      </c>
      <c r="B43" s="134" t="s">
        <v>505</v>
      </c>
      <c r="C43" s="137">
        <v>112</v>
      </c>
      <c r="D43" s="134" t="s">
        <v>506</v>
      </c>
      <c r="E43" s="137">
        <v>184</v>
      </c>
      <c r="F43" s="134" t="s">
        <v>507</v>
      </c>
    </row>
    <row r="44" spans="1:6" ht="18" customHeight="1">
      <c r="A44" s="137">
        <v>41</v>
      </c>
      <c r="B44" s="134" t="s">
        <v>508</v>
      </c>
      <c r="C44" s="137">
        <v>113</v>
      </c>
      <c r="D44" s="134" t="s">
        <v>509</v>
      </c>
      <c r="E44" s="137">
        <v>185</v>
      </c>
      <c r="F44" s="134" t="s">
        <v>510</v>
      </c>
    </row>
    <row r="45" spans="1:6" ht="18" customHeight="1">
      <c r="A45" s="137">
        <v>42</v>
      </c>
      <c r="B45" s="134" t="s">
        <v>511</v>
      </c>
      <c r="C45" s="137">
        <v>114</v>
      </c>
      <c r="D45" s="134" t="s">
        <v>512</v>
      </c>
      <c r="E45" s="137">
        <v>186</v>
      </c>
      <c r="F45" s="134" t="s">
        <v>513</v>
      </c>
    </row>
    <row r="46" spans="1:6" ht="18" customHeight="1">
      <c r="A46" s="137">
        <v>43</v>
      </c>
      <c r="B46" s="134" t="s">
        <v>514</v>
      </c>
      <c r="C46" s="137">
        <v>115</v>
      </c>
      <c r="D46" s="134" t="s">
        <v>515</v>
      </c>
      <c r="E46" s="137">
        <v>187</v>
      </c>
      <c r="F46" s="134" t="s">
        <v>516</v>
      </c>
    </row>
    <row r="47" spans="1:6" ht="18" customHeight="1">
      <c r="A47" s="137">
        <v>44</v>
      </c>
      <c r="B47" s="134" t="s">
        <v>517</v>
      </c>
      <c r="C47" s="137">
        <v>116</v>
      </c>
      <c r="D47" s="134" t="s">
        <v>518</v>
      </c>
      <c r="E47" s="137">
        <v>188</v>
      </c>
      <c r="F47" s="134" t="s">
        <v>519</v>
      </c>
    </row>
    <row r="48" spans="1:6" ht="18" customHeight="1">
      <c r="A48" s="137">
        <v>45</v>
      </c>
      <c r="B48" s="134" t="s">
        <v>520</v>
      </c>
      <c r="C48" s="137">
        <v>117</v>
      </c>
      <c r="D48" s="134" t="s">
        <v>521</v>
      </c>
      <c r="E48" s="137">
        <v>189</v>
      </c>
      <c r="F48" s="134" t="s">
        <v>522</v>
      </c>
    </row>
    <row r="49" spans="1:6" ht="18" customHeight="1">
      <c r="A49" s="137">
        <v>46</v>
      </c>
      <c r="B49" s="134" t="s">
        <v>523</v>
      </c>
      <c r="C49" s="137">
        <v>118</v>
      </c>
      <c r="D49" s="134" t="s">
        <v>524</v>
      </c>
      <c r="E49" s="137">
        <v>190</v>
      </c>
      <c r="F49" s="134" t="s">
        <v>525</v>
      </c>
    </row>
    <row r="50" spans="1:6" ht="18" customHeight="1">
      <c r="A50" s="137">
        <v>47</v>
      </c>
      <c r="B50" s="134" t="s">
        <v>526</v>
      </c>
      <c r="C50" s="137">
        <v>119</v>
      </c>
      <c r="D50" s="134" t="s">
        <v>527</v>
      </c>
      <c r="E50" s="137">
        <v>191</v>
      </c>
      <c r="F50" s="134" t="s">
        <v>528</v>
      </c>
    </row>
    <row r="51" spans="1:6" ht="18" customHeight="1">
      <c r="A51" s="137">
        <v>48</v>
      </c>
      <c r="B51" s="134" t="s">
        <v>529</v>
      </c>
      <c r="C51" s="137">
        <v>120</v>
      </c>
      <c r="D51" s="134" t="s">
        <v>530</v>
      </c>
      <c r="E51" s="137">
        <v>192</v>
      </c>
      <c r="F51" s="134" t="s">
        <v>531</v>
      </c>
    </row>
    <row r="52" spans="1:6" ht="18" customHeight="1">
      <c r="A52" s="137">
        <v>49</v>
      </c>
      <c r="B52" s="134" t="s">
        <v>532</v>
      </c>
      <c r="C52" s="137">
        <v>121</v>
      </c>
      <c r="D52" s="134" t="s">
        <v>533</v>
      </c>
      <c r="E52" s="137">
        <v>193</v>
      </c>
      <c r="F52" s="134" t="s">
        <v>534</v>
      </c>
    </row>
    <row r="53" spans="1:6" ht="18" customHeight="1">
      <c r="A53" s="137">
        <v>50</v>
      </c>
      <c r="B53" s="134" t="s">
        <v>535</v>
      </c>
      <c r="C53" s="137">
        <v>122</v>
      </c>
      <c r="D53" s="134" t="s">
        <v>536</v>
      </c>
      <c r="E53" s="137">
        <v>194</v>
      </c>
      <c r="F53" s="134" t="s">
        <v>537</v>
      </c>
    </row>
    <row r="54" spans="1:6" ht="18" customHeight="1">
      <c r="A54" s="137">
        <v>51</v>
      </c>
      <c r="B54" s="134" t="s">
        <v>538</v>
      </c>
      <c r="C54" s="137">
        <v>123</v>
      </c>
      <c r="D54" s="134" t="s">
        <v>539</v>
      </c>
      <c r="E54" s="137">
        <v>195</v>
      </c>
      <c r="F54" s="134" t="s">
        <v>540</v>
      </c>
    </row>
    <row r="55" spans="1:6" ht="18" customHeight="1">
      <c r="A55" s="137">
        <v>52</v>
      </c>
      <c r="B55" s="134" t="s">
        <v>541</v>
      </c>
      <c r="C55" s="137">
        <v>124</v>
      </c>
      <c r="D55" s="134" t="s">
        <v>542</v>
      </c>
      <c r="E55" s="137">
        <v>196</v>
      </c>
      <c r="F55" s="134" t="s">
        <v>543</v>
      </c>
    </row>
    <row r="56" spans="1:6" ht="18" customHeight="1">
      <c r="A56" s="137">
        <v>53</v>
      </c>
      <c r="B56" s="134" t="s">
        <v>544</v>
      </c>
      <c r="C56" s="137">
        <v>125</v>
      </c>
      <c r="D56" s="134" t="s">
        <v>545</v>
      </c>
      <c r="E56" s="137">
        <v>197</v>
      </c>
      <c r="F56" s="134" t="s">
        <v>546</v>
      </c>
    </row>
    <row r="57" spans="1:6" ht="18" customHeight="1">
      <c r="A57" s="137">
        <v>54</v>
      </c>
      <c r="B57" s="134" t="s">
        <v>547</v>
      </c>
      <c r="C57" s="137">
        <v>126</v>
      </c>
      <c r="D57" s="134" t="s">
        <v>548</v>
      </c>
      <c r="E57" s="137">
        <v>198</v>
      </c>
      <c r="F57" s="134" t="s">
        <v>549</v>
      </c>
    </row>
    <row r="58" spans="1:6" ht="18" customHeight="1">
      <c r="A58" s="137">
        <v>55</v>
      </c>
      <c r="B58" s="134" t="s">
        <v>550</v>
      </c>
      <c r="C58" s="137">
        <v>127</v>
      </c>
      <c r="D58" s="134" t="s">
        <v>551</v>
      </c>
      <c r="E58" s="137">
        <v>199</v>
      </c>
      <c r="F58" s="134" t="s">
        <v>552</v>
      </c>
    </row>
    <row r="59" spans="1:6" ht="18" customHeight="1">
      <c r="A59" s="137">
        <v>56</v>
      </c>
      <c r="B59" s="134" t="s">
        <v>553</v>
      </c>
      <c r="C59" s="137">
        <v>128</v>
      </c>
      <c r="D59" s="134" t="s">
        <v>554</v>
      </c>
      <c r="E59" s="137">
        <v>200</v>
      </c>
      <c r="F59" s="134" t="s">
        <v>555</v>
      </c>
    </row>
    <row r="60" spans="1:6" ht="18" customHeight="1">
      <c r="A60" s="137">
        <v>57</v>
      </c>
      <c r="B60" s="134" t="s">
        <v>556</v>
      </c>
      <c r="C60" s="137">
        <v>129</v>
      </c>
      <c r="D60" s="134" t="s">
        <v>557</v>
      </c>
      <c r="E60" s="137">
        <v>201</v>
      </c>
      <c r="F60" s="134" t="s">
        <v>558</v>
      </c>
    </row>
    <row r="61" spans="1:6" ht="18" customHeight="1">
      <c r="A61" s="137">
        <v>58</v>
      </c>
      <c r="B61" s="134" t="s">
        <v>559</v>
      </c>
      <c r="C61" s="137">
        <v>130</v>
      </c>
      <c r="D61" s="134" t="s">
        <v>560</v>
      </c>
      <c r="E61" s="137">
        <v>202</v>
      </c>
      <c r="F61" s="134" t="s">
        <v>561</v>
      </c>
    </row>
    <row r="62" spans="1:6" ht="18" customHeight="1">
      <c r="A62" s="137">
        <v>59</v>
      </c>
      <c r="B62" s="134" t="s">
        <v>562</v>
      </c>
      <c r="C62" s="137">
        <v>131</v>
      </c>
      <c r="D62" s="134" t="s">
        <v>563</v>
      </c>
      <c r="E62" s="137">
        <v>203</v>
      </c>
      <c r="F62" s="134" t="s">
        <v>564</v>
      </c>
    </row>
    <row r="63" spans="1:6" ht="18" customHeight="1">
      <c r="A63" s="137">
        <v>60</v>
      </c>
      <c r="B63" s="134" t="s">
        <v>565</v>
      </c>
      <c r="C63" s="137">
        <v>132</v>
      </c>
      <c r="D63" s="134" t="s">
        <v>566</v>
      </c>
      <c r="E63" s="137">
        <v>204</v>
      </c>
      <c r="F63" s="134" t="s">
        <v>567</v>
      </c>
    </row>
    <row r="64" spans="1:6" ht="18" customHeight="1">
      <c r="A64" s="137">
        <v>61</v>
      </c>
      <c r="B64" s="134" t="s">
        <v>568</v>
      </c>
      <c r="C64" s="137">
        <v>133</v>
      </c>
      <c r="D64" s="134" t="s">
        <v>569</v>
      </c>
      <c r="E64" s="137">
        <v>205</v>
      </c>
      <c r="F64" s="134" t="s">
        <v>570</v>
      </c>
    </row>
    <row r="65" spans="1:6" ht="18" customHeight="1">
      <c r="A65" s="137">
        <v>62</v>
      </c>
      <c r="B65" s="134" t="s">
        <v>571</v>
      </c>
      <c r="C65" s="137">
        <v>134</v>
      </c>
      <c r="D65" s="134" t="s">
        <v>572</v>
      </c>
      <c r="E65" s="137">
        <v>206</v>
      </c>
      <c r="F65" s="134" t="s">
        <v>573</v>
      </c>
    </row>
    <row r="66" spans="1:6" ht="18" customHeight="1">
      <c r="A66" s="137">
        <v>63</v>
      </c>
      <c r="B66" s="134" t="s">
        <v>574</v>
      </c>
      <c r="C66" s="137">
        <v>135</v>
      </c>
      <c r="D66" s="134" t="s">
        <v>575</v>
      </c>
      <c r="E66" s="137">
        <v>207</v>
      </c>
      <c r="F66" s="134" t="s">
        <v>576</v>
      </c>
    </row>
    <row r="67" spans="1:6" ht="18" customHeight="1">
      <c r="A67" s="137">
        <v>64</v>
      </c>
      <c r="B67" s="134" t="s">
        <v>577</v>
      </c>
      <c r="C67" s="137">
        <v>136</v>
      </c>
      <c r="D67" s="134" t="s">
        <v>578</v>
      </c>
      <c r="E67" s="137">
        <v>208</v>
      </c>
      <c r="F67" s="134" t="s">
        <v>579</v>
      </c>
    </row>
    <row r="68" spans="1:6" ht="18" customHeight="1">
      <c r="A68" s="137">
        <v>65</v>
      </c>
      <c r="B68" s="134" t="s">
        <v>580</v>
      </c>
      <c r="C68" s="137">
        <v>137</v>
      </c>
      <c r="D68" s="134" t="s">
        <v>581</v>
      </c>
      <c r="E68" s="137">
        <v>209</v>
      </c>
      <c r="F68" s="134" t="s">
        <v>582</v>
      </c>
    </row>
    <row r="69" spans="1:6" ht="18" customHeight="1">
      <c r="A69" s="137">
        <v>66</v>
      </c>
      <c r="B69" s="134" t="s">
        <v>583</v>
      </c>
      <c r="C69" s="137">
        <v>138</v>
      </c>
      <c r="D69" s="134" t="s">
        <v>584</v>
      </c>
      <c r="E69" s="137">
        <v>210</v>
      </c>
      <c r="F69" s="134" t="s">
        <v>585</v>
      </c>
    </row>
    <row r="70" spans="1:6" ht="18" customHeight="1">
      <c r="A70" s="137">
        <v>67</v>
      </c>
      <c r="B70" s="134" t="s">
        <v>586</v>
      </c>
      <c r="C70" s="137">
        <v>139</v>
      </c>
      <c r="D70" s="134" t="s">
        <v>587</v>
      </c>
      <c r="E70" s="137">
        <v>211</v>
      </c>
      <c r="F70" s="134" t="s">
        <v>588</v>
      </c>
    </row>
    <row r="71" spans="1:6" ht="18" customHeight="1">
      <c r="A71" s="137">
        <v>68</v>
      </c>
      <c r="B71" s="134" t="s">
        <v>589</v>
      </c>
      <c r="C71" s="137">
        <v>140</v>
      </c>
      <c r="D71" s="134" t="s">
        <v>590</v>
      </c>
      <c r="E71" s="137">
        <v>212</v>
      </c>
      <c r="F71" s="134" t="s">
        <v>591</v>
      </c>
    </row>
    <row r="72" spans="1:6" ht="18" customHeight="1">
      <c r="A72" s="137">
        <v>69</v>
      </c>
      <c r="B72" s="134" t="s">
        <v>592</v>
      </c>
      <c r="C72" s="137">
        <v>141</v>
      </c>
      <c r="D72" s="134" t="s">
        <v>593</v>
      </c>
      <c r="E72" s="137">
        <v>213</v>
      </c>
      <c r="F72" s="134" t="s">
        <v>594</v>
      </c>
    </row>
    <row r="73" spans="1:6" ht="18" customHeight="1">
      <c r="A73" s="137">
        <v>70</v>
      </c>
      <c r="B73" s="134" t="s">
        <v>595</v>
      </c>
      <c r="C73" s="137">
        <v>142</v>
      </c>
      <c r="D73" s="134" t="s">
        <v>596</v>
      </c>
      <c r="E73" s="145">
        <v>214</v>
      </c>
      <c r="F73" s="146" t="s">
        <v>597</v>
      </c>
    </row>
    <row r="74" spans="1:6" ht="18" customHeight="1">
      <c r="A74" s="145">
        <v>71</v>
      </c>
      <c r="B74" s="146" t="s">
        <v>598</v>
      </c>
      <c r="C74" s="145">
        <v>143</v>
      </c>
      <c r="D74" s="180" t="s">
        <v>599</v>
      </c>
      <c r="E74" s="148"/>
      <c r="F74" s="147"/>
    </row>
    <row r="75" spans="1:6" ht="18" customHeight="1">
      <c r="A75" s="138">
        <v>72</v>
      </c>
      <c r="B75" s="139" t="s">
        <v>600</v>
      </c>
      <c r="C75" s="138">
        <v>144</v>
      </c>
      <c r="D75" s="139" t="s">
        <v>601</v>
      </c>
    </row>
  </sheetData>
  <sheetProtection algorithmName="SHA-512" hashValue="rVWQ5GJ3WkpJBikn2uFEojirAVyqmKkyjseklLlxJvhTImsPkv5UQkxn4ATIeQqqPK87SJaXkls0xka9mcjgPw==" saltValue="bQZx+09bBn9gSBt4DXXCAg==" spinCount="100000" sheet="1" objects="1" scenarios="1"/>
  <protectedRanges>
    <protectedRange sqref="F42:F59 F68 F63:F66 F4:F40 B4:B73 D4:D73 F72:F73" name="範囲1_1_1"/>
  </protectedRanges>
  <phoneticPr fontId="4"/>
  <pageMargins left="0.78740157480314965" right="0.19685039370078741" top="0" bottom="0" header="0.31496062992125984" footer="0.31496062992125984"/>
  <pageSetup paperSize="9" scale="90" fitToWidth="0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X23"/>
  <sheetViews>
    <sheetView zoomScale="85" zoomScaleNormal="85" workbookViewId="0">
      <selection activeCell="D28" sqref="D28"/>
    </sheetView>
  </sheetViews>
  <sheetFormatPr defaultColWidth="9" defaultRowHeight="18.75"/>
  <cols>
    <col min="1" max="1" width="9" style="90" customWidth="1"/>
    <col min="2" max="16384" width="9" style="90"/>
  </cols>
  <sheetData>
    <row r="2" spans="1:24">
      <c r="A2" s="120" t="s">
        <v>602</v>
      </c>
      <c r="B2" s="120" t="s">
        <v>119</v>
      </c>
      <c r="C2" s="120" t="s">
        <v>82</v>
      </c>
      <c r="D2" s="120" t="s">
        <v>83</v>
      </c>
      <c r="E2" s="120" t="s">
        <v>84</v>
      </c>
      <c r="F2" s="120"/>
      <c r="G2" s="120" t="s">
        <v>85</v>
      </c>
      <c r="H2" s="120"/>
      <c r="I2" s="120" t="s">
        <v>86</v>
      </c>
    </row>
    <row r="3" spans="1:24">
      <c r="A3" s="6" t="e">
        <f>VALUE(LEFT(入力シート!$G$2,1))</f>
        <v>#VALUE!</v>
      </c>
      <c r="B3" s="90">
        <f>入力シート!$G$2</f>
        <v>0</v>
      </c>
      <c r="C3" s="90">
        <f>入力シート!$I$34</f>
        <v>0</v>
      </c>
      <c r="D3" s="90">
        <f>入力シート!$I$35</f>
        <v>0</v>
      </c>
      <c r="E3" s="90" t="str">
        <f>IF(入力シート!$J$36=1,"ドキュ",IF(入力シート!$J$36=2,"ドラマ",""))</f>
        <v/>
      </c>
      <c r="F3" s="90">
        <f>入力シート!$I$36</f>
        <v>0</v>
      </c>
      <c r="G3" s="90" t="str">
        <f>IF(入力シート!$J$37=1,"ドキュ",IF(入力シート!$J$37=2,"ドラマ",""))</f>
        <v/>
      </c>
      <c r="H3" s="90">
        <f>入力シート!$I$37</f>
        <v>0</v>
      </c>
      <c r="I3" s="90">
        <f>入力シート!$I$38</f>
        <v>0</v>
      </c>
    </row>
    <row r="5" spans="1:24">
      <c r="A5" s="120" t="s">
        <v>602</v>
      </c>
      <c r="B5" s="120" t="s">
        <v>119</v>
      </c>
      <c r="C5" s="120" t="s">
        <v>23</v>
      </c>
      <c r="D5" s="120" t="s">
        <v>24</v>
      </c>
      <c r="E5" s="120" t="s">
        <v>25</v>
      </c>
      <c r="F5" s="120" t="s">
        <v>24</v>
      </c>
      <c r="G5" s="120" t="s">
        <v>26</v>
      </c>
      <c r="H5" s="120" t="s">
        <v>27</v>
      </c>
      <c r="I5" s="120" t="s">
        <v>28</v>
      </c>
      <c r="J5" s="120" t="s">
        <v>29</v>
      </c>
      <c r="K5" s="120" t="s">
        <v>55</v>
      </c>
      <c r="L5" s="120" t="s">
        <v>603</v>
      </c>
    </row>
    <row r="6" spans="1:24">
      <c r="A6" s="6" t="e">
        <f>VALUE(LEFT(入力シート!$G$2,1))</f>
        <v>#VALUE!</v>
      </c>
      <c r="B6" s="90">
        <f>入力シート!$G$2</f>
        <v>0</v>
      </c>
      <c r="C6" s="90">
        <f>入力シート!$B$7</f>
        <v>0</v>
      </c>
      <c r="D6" s="90" t="str">
        <f>IF(入力シート!D$8&lt;&gt;"",入力シート!D$8,IF(入力シート!D$7&lt;&gt;"",入力シート!D$7,""))</f>
        <v/>
      </c>
      <c r="E6" s="90">
        <f>入力シート!F7</f>
        <v>0</v>
      </c>
      <c r="F6" s="90" t="str">
        <f>IF(入力シート!H$8&lt;&gt;"",入力シート!H$8,IF(入力シート!H$7&lt;&gt;"",入力シート!H$7,""))</f>
        <v/>
      </c>
      <c r="G6" s="90" t="str">
        <f>IF(入力シート!L$8&lt;&gt;"",入力シート!L$8,IF(入力シート!L$7&lt;&gt;"",入力シート!L$7,""))</f>
        <v/>
      </c>
      <c r="H6" s="90" t="str">
        <f>IF(入力シート!N$8&lt;&gt;"",入力シート!N$8,IF(入力シート!N$7&lt;&gt;"",入力シート!N$7,""))</f>
        <v/>
      </c>
      <c r="I6" s="90" t="str">
        <f>IF(入力シート!T$8&lt;&gt;"",入力シート!T$8,IF(入力シート!T$7&lt;&gt;"",入力シート!T$7,""))</f>
        <v/>
      </c>
      <c r="J6" s="90" t="str">
        <f>IF(入力シート!W$8&lt;&gt;"",入力シート!W$8,IF(入力シート!W$7&lt;&gt;"",入力シート!W$7,""))</f>
        <v/>
      </c>
      <c r="K6" s="90">
        <f>入力シート!B14</f>
        <v>0</v>
      </c>
      <c r="L6" s="90">
        <f>入力シート!J14</f>
        <v>0</v>
      </c>
    </row>
    <row r="9" spans="1:24">
      <c r="A9" s="120" t="s">
        <v>604</v>
      </c>
      <c r="B9" s="120" t="s">
        <v>602</v>
      </c>
      <c r="C9" s="120" t="s">
        <v>119</v>
      </c>
      <c r="D9" s="120" t="s">
        <v>24</v>
      </c>
      <c r="E9" s="120" t="s">
        <v>605</v>
      </c>
      <c r="F9" s="120" t="s">
        <v>606</v>
      </c>
      <c r="G9" s="120" t="s">
        <v>607</v>
      </c>
      <c r="H9" s="121" t="s">
        <v>51</v>
      </c>
      <c r="I9" s="121" t="s">
        <v>52</v>
      </c>
      <c r="J9" s="120" t="s">
        <v>53</v>
      </c>
      <c r="K9" s="120" t="s">
        <v>49</v>
      </c>
    </row>
    <row r="10" spans="1:24">
      <c r="A10" s="90">
        <f>$C$10*10+1</f>
        <v>1</v>
      </c>
      <c r="B10" s="6" t="e">
        <f>VALUE(LEFT(入力シート!$G$2,1))</f>
        <v>#VALUE!</v>
      </c>
      <c r="C10" s="90">
        <f>入力シート!$G$2</f>
        <v>0</v>
      </c>
      <c r="D10" s="90" t="str">
        <f>IF(入力シート!D$8&lt;&gt;"",入力シート!D$8,IF(入力シート!D$7&lt;&gt;"",入力シート!D$7,""))</f>
        <v/>
      </c>
      <c r="E10" s="90">
        <f>入力シート!B14</f>
        <v>0</v>
      </c>
      <c r="F10" s="90">
        <f>入力シート!E14</f>
        <v>0</v>
      </c>
      <c r="G10" s="90">
        <f>入力シート!J14</f>
        <v>0</v>
      </c>
      <c r="H10" s="90">
        <f>IF(入力シート!M14="〇",1,0)</f>
        <v>0</v>
      </c>
      <c r="I10" s="90">
        <f>IF(入力シート!N14="〇",1,0)</f>
        <v>0</v>
      </c>
      <c r="J10" s="90">
        <f>入力シート!O14</f>
        <v>0</v>
      </c>
      <c r="K10" s="90" t="str">
        <f>入力シート!P14</f>
        <v/>
      </c>
    </row>
    <row r="11" spans="1:24">
      <c r="A11" s="90">
        <f>$C$11*10+2</f>
        <v>2</v>
      </c>
      <c r="B11" s="6" t="e">
        <f>VALUE(LEFT(入力シート!$G$2,1))</f>
        <v>#VALUE!</v>
      </c>
      <c r="C11" s="90">
        <f>入力シート!$G$2</f>
        <v>0</v>
      </c>
      <c r="D11" s="90" t="str">
        <f>IF(入力シート!D$8&lt;&gt;"",入力シート!D$8,IF(入力シート!D$7&lt;&gt;"",入力シート!D$7,""))</f>
        <v/>
      </c>
      <c r="E11" s="90">
        <f>入力シート!B15</f>
        <v>0</v>
      </c>
      <c r="F11" s="90">
        <f>入力シート!E15</f>
        <v>0</v>
      </c>
      <c r="G11" s="90">
        <f>入力シート!J15</f>
        <v>0</v>
      </c>
      <c r="H11" s="90">
        <f>IF(入力シート!M15="〇",1,0)</f>
        <v>0</v>
      </c>
      <c r="I11" s="90">
        <f>IF(入力シート!N15="〇",1,0)</f>
        <v>0</v>
      </c>
      <c r="J11" s="90">
        <f>入力シート!O15</f>
        <v>0</v>
      </c>
      <c r="K11" s="90" t="str">
        <f>入力シート!P15</f>
        <v/>
      </c>
    </row>
    <row r="12" spans="1:24">
      <c r="A12" s="90">
        <f>$C12*10+3</f>
        <v>3</v>
      </c>
      <c r="B12" s="6" t="e">
        <f>VALUE(LEFT(入力シート!$G$2,1))</f>
        <v>#VALUE!</v>
      </c>
      <c r="C12" s="90">
        <f>入力シート!$G$2</f>
        <v>0</v>
      </c>
      <c r="D12" s="90" t="str">
        <f>IF(入力シート!D$8&lt;&gt;"",入力シート!D$8,IF(入力シート!D$7&lt;&gt;"",入力シート!D$7,""))</f>
        <v/>
      </c>
      <c r="E12" s="90">
        <f>入力シート!B16</f>
        <v>0</v>
      </c>
      <c r="F12" s="90">
        <f>入力シート!E16</f>
        <v>0</v>
      </c>
      <c r="G12" s="90">
        <f>入力シート!J16</f>
        <v>0</v>
      </c>
      <c r="H12" s="90">
        <f>IF(入力シート!M16="〇",1,0)</f>
        <v>0</v>
      </c>
      <c r="I12" s="90">
        <f>IF(入力シート!N16="〇",1,0)</f>
        <v>0</v>
      </c>
      <c r="J12" s="90">
        <f>入力シート!O16</f>
        <v>0</v>
      </c>
      <c r="K12" s="90" t="str">
        <f>入力シート!P16</f>
        <v/>
      </c>
    </row>
    <row r="13" spans="1:2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O13" s="6"/>
      <c r="P13" s="6"/>
      <c r="Q13" s="122"/>
      <c r="R13" s="6"/>
      <c r="S13" s="6"/>
      <c r="T13" s="6"/>
      <c r="U13" s="6"/>
      <c r="V13" s="6"/>
      <c r="W13" s="6"/>
    </row>
    <row r="14" spans="1:24">
      <c r="A14" s="123" t="s">
        <v>65</v>
      </c>
      <c r="B14" s="123" t="s">
        <v>66</v>
      </c>
      <c r="C14" s="123" t="s">
        <v>67</v>
      </c>
      <c r="D14" s="123" t="s">
        <v>608</v>
      </c>
      <c r="E14" s="123" t="s">
        <v>602</v>
      </c>
      <c r="F14" s="123" t="s">
        <v>119</v>
      </c>
      <c r="G14" s="123" t="s">
        <v>69</v>
      </c>
      <c r="H14" s="123" t="s">
        <v>24</v>
      </c>
      <c r="I14" s="123" t="s">
        <v>70</v>
      </c>
      <c r="J14" s="123" t="s">
        <v>609</v>
      </c>
      <c r="K14" s="123" t="s">
        <v>72</v>
      </c>
      <c r="L14" s="123" t="s">
        <v>73</v>
      </c>
      <c r="M14" s="123" t="s">
        <v>610</v>
      </c>
      <c r="N14" s="120" t="s">
        <v>90</v>
      </c>
      <c r="O14" s="123" t="s">
        <v>76</v>
      </c>
      <c r="P14" s="6"/>
      <c r="Q14" s="124"/>
      <c r="R14" s="6"/>
      <c r="S14" s="6"/>
      <c r="T14" s="6"/>
      <c r="U14" s="6"/>
      <c r="V14" s="6"/>
      <c r="W14" s="6"/>
    </row>
    <row r="15" spans="1:24">
      <c r="A15" s="6">
        <v>1</v>
      </c>
      <c r="B15" s="6" t="s">
        <v>82</v>
      </c>
      <c r="C15" s="6"/>
      <c r="D15" s="6"/>
      <c r="E15" s="6" t="e">
        <f>VALUE(LEFT(入力シート!$G$2,1))</f>
        <v>#VALUE!</v>
      </c>
      <c r="F15" s="90">
        <f>入力シート!$G$2</f>
        <v>0</v>
      </c>
      <c r="G15" s="6">
        <v>1</v>
      </c>
      <c r="H15" s="90" t="str">
        <f>IF(入力シート!D$8&lt;&gt;"",入力シート!D$8,IF(入力シート!D$7&lt;&gt;"",入力シート!D$7,""))</f>
        <v/>
      </c>
      <c r="I15" s="6">
        <f>入力シート!G23</f>
        <v>0</v>
      </c>
      <c r="J15" s="6">
        <f>入力シート!H23</f>
        <v>0</v>
      </c>
      <c r="K15" s="6">
        <f>入力シート!K23</f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>
      <c r="A16" s="6">
        <v>1</v>
      </c>
      <c r="B16" s="6" t="s">
        <v>82</v>
      </c>
      <c r="C16" s="6"/>
      <c r="D16" s="6"/>
      <c r="E16" s="6" t="e">
        <f>VALUE(LEFT(入力シート!$G$2,1))</f>
        <v>#VALUE!</v>
      </c>
      <c r="F16" s="90">
        <f>入力シート!$G$2</f>
        <v>0</v>
      </c>
      <c r="G16" s="6">
        <v>2</v>
      </c>
      <c r="H16" s="90" t="str">
        <f>IF(入力シート!D$8&lt;&gt;"",入力シート!D$8,IF(入力シート!D$7&lt;&gt;"",入力シート!D$7,""))</f>
        <v/>
      </c>
      <c r="I16" s="6">
        <f>入力シート!G24</f>
        <v>0</v>
      </c>
      <c r="J16" s="6">
        <f>入力シート!H24</f>
        <v>0</v>
      </c>
      <c r="K16" s="6">
        <f>入力シート!K24</f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>
      <c r="A17" s="6">
        <v>1</v>
      </c>
      <c r="B17" s="6" t="s">
        <v>82</v>
      </c>
      <c r="C17" s="6"/>
      <c r="D17" s="6"/>
      <c r="E17" s="6" t="e">
        <f>VALUE(LEFT(入力シート!$G$2,1))</f>
        <v>#VALUE!</v>
      </c>
      <c r="F17" s="90">
        <f>入力シート!$G$2</f>
        <v>0</v>
      </c>
      <c r="G17" s="6">
        <v>3</v>
      </c>
      <c r="H17" s="90" t="str">
        <f>IF(入力シート!D$8&lt;&gt;"",入力シート!D$8,IF(入力シート!D$7&lt;&gt;"",入力シート!D$7,""))</f>
        <v/>
      </c>
      <c r="I17" s="6">
        <f>入力シート!G25</f>
        <v>0</v>
      </c>
      <c r="J17" s="6">
        <f>入力シート!H25</f>
        <v>0</v>
      </c>
      <c r="K17" s="6">
        <f>入力シート!K25</f>
        <v>0</v>
      </c>
      <c r="L17" s="6"/>
      <c r="M17" s="125"/>
      <c r="N17" s="125"/>
      <c r="O17" s="125"/>
      <c r="P17" s="125"/>
      <c r="Q17" s="125"/>
      <c r="R17" s="125"/>
      <c r="S17" s="125"/>
      <c r="T17" s="6"/>
      <c r="U17" s="6"/>
      <c r="V17" s="6"/>
      <c r="W17" s="6"/>
      <c r="X17" s="6"/>
    </row>
    <row r="18" spans="1:24">
      <c r="A18" s="6">
        <v>1</v>
      </c>
      <c r="B18" s="6" t="s">
        <v>82</v>
      </c>
      <c r="C18" s="6"/>
      <c r="D18" s="6"/>
      <c r="E18" s="6" t="e">
        <f>VALUE(LEFT(入力シート!$G$2,1))</f>
        <v>#VALUE!</v>
      </c>
      <c r="F18" s="90">
        <f>入力シート!$G$2</f>
        <v>0</v>
      </c>
      <c r="G18" s="6">
        <v>4</v>
      </c>
      <c r="H18" s="90" t="str">
        <f>IF(入力シート!D$8&lt;&gt;"",入力シート!D$8,IF(入力シート!D$7&lt;&gt;"",入力シート!D$7,""))</f>
        <v/>
      </c>
      <c r="I18" s="6">
        <f>入力シート!G26</f>
        <v>0</v>
      </c>
      <c r="J18" s="6">
        <f>入力シート!H26</f>
        <v>0</v>
      </c>
      <c r="K18" s="6">
        <f>入力シート!K26</f>
        <v>0</v>
      </c>
      <c r="L18" s="6"/>
      <c r="M18" s="125"/>
      <c r="N18" s="125"/>
      <c r="O18" s="125"/>
      <c r="P18" s="125"/>
      <c r="Q18" s="125"/>
      <c r="R18" s="125"/>
      <c r="S18" s="125"/>
      <c r="T18" s="6"/>
      <c r="U18" s="6"/>
      <c r="V18" s="6"/>
      <c r="W18" s="6"/>
      <c r="X18" s="6"/>
    </row>
    <row r="19" spans="1:24">
      <c r="A19" s="6">
        <v>2</v>
      </c>
      <c r="B19" s="6" t="s">
        <v>83</v>
      </c>
      <c r="C19" s="6"/>
      <c r="D19" s="6"/>
      <c r="E19" s="6" t="e">
        <f>VALUE(LEFT(入力シート!$G$2,1))</f>
        <v>#VALUE!</v>
      </c>
      <c r="F19" s="90">
        <f>入力シート!$G$2</f>
        <v>0</v>
      </c>
      <c r="G19" s="6">
        <v>1</v>
      </c>
      <c r="H19" s="90" t="str">
        <f>IF(入力シート!D$8&lt;&gt;"",入力シート!D$8,IF(入力シート!D$7&lt;&gt;"",入力シート!D$7,""))</f>
        <v/>
      </c>
      <c r="I19" s="6">
        <f>入力シート!G27</f>
        <v>0</v>
      </c>
      <c r="J19" s="6">
        <f>入力シート!H27</f>
        <v>0</v>
      </c>
      <c r="K19" s="6">
        <f>入力シート!K27</f>
        <v>0</v>
      </c>
      <c r="L19" s="6"/>
      <c r="M19" s="6"/>
      <c r="N19" s="6">
        <f>入力シート!W27</f>
        <v>0</v>
      </c>
      <c r="O19" s="6" t="str">
        <f>入力シート!X27</f>
        <v/>
      </c>
      <c r="P19" s="6"/>
      <c r="Q19" s="6"/>
      <c r="R19" s="6"/>
      <c r="S19" s="6"/>
      <c r="T19" s="6"/>
      <c r="U19" s="6"/>
      <c r="V19" s="6"/>
      <c r="W19" s="6"/>
      <c r="X19" s="6"/>
    </row>
    <row r="20" spans="1:24">
      <c r="A20" s="6">
        <v>2</v>
      </c>
      <c r="B20" s="6" t="s">
        <v>83</v>
      </c>
      <c r="C20" s="6"/>
      <c r="D20" s="6"/>
      <c r="E20" s="6" t="e">
        <f>VALUE(LEFT(入力シート!$G$2,1))</f>
        <v>#VALUE!</v>
      </c>
      <c r="F20" s="90">
        <f>入力シート!$G$2</f>
        <v>0</v>
      </c>
      <c r="G20" s="6">
        <v>2</v>
      </c>
      <c r="H20" s="90" t="str">
        <f>IF(入力シート!D$8&lt;&gt;"",入力シート!D$8,IF(入力シート!D$7&lt;&gt;"",入力シート!D$7,""))</f>
        <v/>
      </c>
      <c r="I20" s="6">
        <f>入力シート!G28</f>
        <v>0</v>
      </c>
      <c r="J20" s="6">
        <f>入力シート!H28</f>
        <v>0</v>
      </c>
      <c r="K20" s="6">
        <f>入力シート!K28</f>
        <v>0</v>
      </c>
      <c r="L20" s="6"/>
      <c r="M20" s="6"/>
      <c r="N20" s="6">
        <f>入力シート!W28</f>
        <v>0</v>
      </c>
      <c r="O20" s="6" t="str">
        <f>入力シート!X28</f>
        <v/>
      </c>
      <c r="P20" s="6"/>
      <c r="Q20" s="6"/>
      <c r="R20" s="6"/>
      <c r="S20" s="6"/>
      <c r="T20" s="6"/>
      <c r="U20" s="6"/>
      <c r="V20" s="6"/>
      <c r="W20" s="6"/>
      <c r="X20" s="6"/>
    </row>
    <row r="21" spans="1:24">
      <c r="A21" s="6" t="str">
        <f>入力シート!A29</f>
        <v/>
      </c>
      <c r="B21" s="6" t="str">
        <f>"R"&amp;D21</f>
        <v>R</v>
      </c>
      <c r="C21" s="6">
        <f>入力シート!C29</f>
        <v>0</v>
      </c>
      <c r="D21" s="6" t="str">
        <f>入力シート!D29</f>
        <v/>
      </c>
      <c r="E21" s="6" t="e">
        <f>VALUE(LEFT(入力シート!$G$2,1))</f>
        <v>#VALUE!</v>
      </c>
      <c r="F21" s="90">
        <f>入力シート!$G$2</f>
        <v>0</v>
      </c>
      <c r="G21" s="6">
        <v>1</v>
      </c>
      <c r="H21" s="90" t="str">
        <f>IF(入力シート!D$8&lt;&gt;"",入力シート!D$8,IF(入力シート!D$7&lt;&gt;"",入力シート!D$7,""))</f>
        <v/>
      </c>
      <c r="I21" s="6">
        <f>入力シート!G29</f>
        <v>0</v>
      </c>
      <c r="J21" s="6">
        <f>入力シート!H29</f>
        <v>0</v>
      </c>
      <c r="K21" s="6">
        <f>入力シート!K29</f>
        <v>0</v>
      </c>
      <c r="L21" s="6">
        <f>入力シート!N29</f>
        <v>0</v>
      </c>
      <c r="M21" s="6">
        <f>入力シート!R29</f>
        <v>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>
      <c r="A22" s="6" t="str">
        <f>入力シート!A30</f>
        <v/>
      </c>
      <c r="B22" s="6" t="str">
        <f>"TV"&amp;D22</f>
        <v>TV</v>
      </c>
      <c r="C22" s="6">
        <f>入力シート!C30</f>
        <v>0</v>
      </c>
      <c r="D22" s="6" t="str">
        <f>入力シート!D30</f>
        <v/>
      </c>
      <c r="E22" s="6" t="e">
        <f>VALUE(LEFT(入力シート!$G$2,1))</f>
        <v>#VALUE!</v>
      </c>
      <c r="F22" s="90">
        <f>入力シート!$G$2</f>
        <v>0</v>
      </c>
      <c r="G22" s="6">
        <v>1</v>
      </c>
      <c r="H22" s="90" t="str">
        <f>IF(入力シート!D$8&lt;&gt;"",入力シート!D$8,IF(入力シート!D$7&lt;&gt;"",入力シート!D$7,""))</f>
        <v/>
      </c>
      <c r="I22" s="6">
        <f>入力シート!G30</f>
        <v>0</v>
      </c>
      <c r="J22" s="6">
        <f>入力シート!H30</f>
        <v>0</v>
      </c>
      <c r="K22" s="6">
        <f>入力シート!K30</f>
        <v>0</v>
      </c>
      <c r="L22" s="6">
        <f>入力シート!N30</f>
        <v>0</v>
      </c>
      <c r="M22" s="6">
        <f>入力シート!R30</f>
        <v>0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>
      <c r="A23" s="6">
        <v>8</v>
      </c>
      <c r="B23" s="6" t="s">
        <v>86</v>
      </c>
      <c r="C23" s="6"/>
      <c r="D23" s="126"/>
      <c r="E23" s="6" t="e">
        <f>VALUE(LEFT(入力シート!$G$2,1))</f>
        <v>#VALUE!</v>
      </c>
      <c r="F23" s="90">
        <f>入力シート!$G$2</f>
        <v>0</v>
      </c>
      <c r="G23" s="6">
        <v>1</v>
      </c>
      <c r="H23" s="90" t="str">
        <f>IF(入力シート!D$8&lt;&gt;"",入力シート!D$8,IF(入力シート!D$7&lt;&gt;"",入力シート!D$7,""))</f>
        <v/>
      </c>
      <c r="I23" s="6">
        <f>入力シート!G31</f>
        <v>0</v>
      </c>
      <c r="J23" s="6">
        <f>入力シート!H31</f>
        <v>0</v>
      </c>
      <c r="K23" s="6">
        <f>入力シート!K31</f>
        <v>0</v>
      </c>
      <c r="L23" s="6">
        <f>入力シート!N31</f>
        <v>0</v>
      </c>
      <c r="M23" s="6">
        <f>入力シート!R31</f>
        <v>0</v>
      </c>
      <c r="N23" s="6"/>
      <c r="O23" s="6" t="s">
        <v>611</v>
      </c>
      <c r="P23" s="6"/>
      <c r="Q23" s="6"/>
      <c r="R23" s="6"/>
      <c r="S23" s="6"/>
      <c r="T23" s="6"/>
      <c r="U23" s="6"/>
      <c r="V23" s="6"/>
      <c r="W23" s="6"/>
      <c r="X23" s="6"/>
    </row>
  </sheetData>
  <sheetProtection algorithmName="SHA-512" hashValue="XFsB9ppAl2csrQD0EFov4TJdqtKQ0AEkhfUIUmQfOUMCBFu2DZgNVz2yaxqFUQUIPD1U7uBKegwL13oFFIJ4vg==" saltValue="pusWDSkUXd+r78iCeBaVDA==" spinCount="100000" sheet="1" objects="1" scenarios="1"/>
  <phoneticPr fontId="3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readme</vt:lpstr>
      <vt:lpstr>入力シート</vt:lpstr>
      <vt:lpstr>参加申込書1</vt:lpstr>
      <vt:lpstr>参加申込書2</vt:lpstr>
      <vt:lpstr>提出物一覧_予選</vt:lpstr>
      <vt:lpstr>提出物一覧_決勝</vt:lpstr>
      <vt:lpstr>学校番号</vt:lpstr>
      <vt:lpstr>高文連加盟登録校</vt:lpstr>
      <vt:lpstr>事務局使用</vt:lpstr>
      <vt:lpstr>data</vt:lpstr>
      <vt:lpstr>参加申込書1!Print_Area</vt:lpstr>
      <vt:lpstr>参加申込書2!Print_Area</vt:lpstr>
      <vt:lpstr>提出物一覧_決勝!Print_Area</vt:lpstr>
      <vt:lpstr>提出物一覧_予選!Print_Area</vt:lpstr>
      <vt:lpstr>入力シート!Print_Area</vt:lpstr>
      <vt:lpstr>県市私</vt:lpstr>
      <vt:lpstr>出欠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2025-08-14T06:16:09Z</cp:lastPrinted>
  <dcterms:created xsi:type="dcterms:W3CDTF">2006-09-16T00:00:00Z</dcterms:created>
  <dcterms:modified xsi:type="dcterms:W3CDTF">2025-09-03T03:12:51Z</dcterms:modified>
  <cp:category/>
  <cp:contentStatus/>
</cp:coreProperties>
</file>