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30" i="22" s="1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M30" i="22" l="1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J33" i="22" l="1"/>
  <c r="K33" i="22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48" i="22"/>
  <c r="P52" i="22" s="1"/>
  <c r="P54" i="22" s="1"/>
  <c r="P80" i="22" s="1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<sst xmlns="http://schemas.openxmlformats.org/spreadsheetml/2006/main" count="175" uniqueCount="125">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</sst>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 x14ac:dyDescent="0.15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 x14ac:dyDescent="0.2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 x14ac:dyDescent="0.1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 x14ac:dyDescent="0.2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 x14ac:dyDescent="0.2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>控除対象扶養</v>
      </c>
      <c r="AI4" s="306">
        <f>IF((Y5+Y6+Y7)&gt;0,(Y5+Y6+Y7),"")</f>
        <v>2</v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 x14ac:dyDescent="0.2">
      <c r="W5" s="304" t="str">
        <f>IF(B3&gt;23,"16歳以上19歳未満","扶養親族")</f>
        <v>16歳以上19歳未満</v>
      </c>
      <c r="X5" s="305"/>
      <c r="Y5" s="22">
        <f>入力欄!D16</f>
        <v>1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 x14ac:dyDescent="0.2">
      <c r="V6" s="33"/>
      <c r="W6" s="307" t="str">
        <f>IF(B3&gt;23,"19歳以上23歳未満","特定扶養親族")</f>
        <v>19歳以上23歳未満</v>
      </c>
      <c r="X6" s="308"/>
      <c r="Y6" s="22">
        <f>入力欄!D17</f>
        <v>1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>うち特定扶養</v>
      </c>
      <c r="AI6" s="306">
        <f>IF(Y6&gt;0,Y6,"")</f>
        <v>1</v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 x14ac:dyDescent="0.2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 x14ac:dyDescent="0.2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 x14ac:dyDescent="0.15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7000000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 x14ac:dyDescent="0.15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1900000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 x14ac:dyDescent="0.15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5100000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 x14ac:dyDescent="0.15">
      <c r="A12" s="58" t="s">
        <v>45</v>
      </c>
      <c r="B12" s="50">
        <f t="shared" ref="B12:S12" si="5">IF(($Y$2+$Y$4+$Y$5+$Y$6+$Y$7)&gt;=1,350000*($Y$2+$Y$4+$Y$5+$Y$6+$Y$7+1)+320000,350000)</f>
        <v>1370000</v>
      </c>
      <c r="C12" s="51">
        <f t="shared" si="5"/>
        <v>1370000</v>
      </c>
      <c r="D12" s="59">
        <f t="shared" si="5"/>
        <v>1370000</v>
      </c>
      <c r="E12" s="60">
        <f t="shared" si="5"/>
        <v>1370000</v>
      </c>
      <c r="F12" s="59">
        <f t="shared" si="5"/>
        <v>1370000</v>
      </c>
      <c r="G12" s="59">
        <f t="shared" si="5"/>
        <v>1370000</v>
      </c>
      <c r="H12" s="59">
        <f t="shared" si="5"/>
        <v>1370000</v>
      </c>
      <c r="I12" s="59">
        <f t="shared" si="5"/>
        <v>1370000</v>
      </c>
      <c r="J12" s="59">
        <f t="shared" si="5"/>
        <v>1370000</v>
      </c>
      <c r="K12" s="59">
        <f t="shared" si="5"/>
        <v>1370000</v>
      </c>
      <c r="L12" s="59">
        <f t="shared" si="5"/>
        <v>1370000</v>
      </c>
      <c r="M12" s="59">
        <f t="shared" si="5"/>
        <v>1370000</v>
      </c>
      <c r="N12" s="59">
        <f t="shared" si="5"/>
        <v>1370000</v>
      </c>
      <c r="O12" s="59">
        <f t="shared" si="5"/>
        <v>1370000</v>
      </c>
      <c r="P12" s="59">
        <f t="shared" si="5"/>
        <v>1370000</v>
      </c>
      <c r="Q12" s="59">
        <f t="shared" si="5"/>
        <v>1370000</v>
      </c>
      <c r="R12" s="59">
        <f t="shared" si="5"/>
        <v>1370000</v>
      </c>
      <c r="S12" s="59">
        <f t="shared" si="5"/>
        <v>1370000</v>
      </c>
      <c r="T12" s="59"/>
      <c r="U12" s="59">
        <f>IF(($Y$2+$Y$4+$Y$5+$Y$6+$Y$7)&gt;=1,350000*($Y$2+$Y$4+$Y$5+$Y$6+$Y$7+1)+320000,350000)</f>
        <v>1370000</v>
      </c>
      <c r="V12" s="59">
        <f>IF(($Y$2+$Y$4+$Y$5+$Y$6+$Y$7)&gt;=1,350000*($Y$2+$Y$4+$Y$5+$Y$6+$Y$7+1)+320000,350000)</f>
        <v>1370000</v>
      </c>
      <c r="W12" s="61">
        <f>IF(($Y$2+$Y$4+$Y$5+$Y$6+$Y$7)&gt;=1,350000*($Y$2+$Y$4+$Y$5+$Y$6+$Y$7+1)+320000,350000)</f>
        <v>1370000</v>
      </c>
      <c r="X12" s="224">
        <f>IF(($Y$2+$Y$4+$Y$5+$Y$6+$Y$7)&gt;=1,350000*($Y$2+$Y$4+$Y$5+$Y$6+$Y$7+1)+320000,350000)</f>
        <v>1370000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 x14ac:dyDescent="0.15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 x14ac:dyDescent="0.15">
      <c r="A14" s="58" t="s">
        <v>47</v>
      </c>
      <c r="B14" s="50">
        <f t="shared" ref="B14:S14" si="9">IF(($Y$2+$Y$4+$Y$5+$Y$6+$Y$7)&gt;=1,350000*($Y$2+$Y$4+$Y$5+$Y$6+$Y$7+1)+210000,350000)</f>
        <v>1260000</v>
      </c>
      <c r="C14" s="51">
        <f t="shared" si="9"/>
        <v>1260000</v>
      </c>
      <c r="D14" s="59">
        <f t="shared" si="9"/>
        <v>1260000</v>
      </c>
      <c r="E14" s="60">
        <f t="shared" si="9"/>
        <v>1260000</v>
      </c>
      <c r="F14" s="59">
        <f t="shared" si="9"/>
        <v>1260000</v>
      </c>
      <c r="G14" s="59">
        <f t="shared" si="9"/>
        <v>1260000</v>
      </c>
      <c r="H14" s="59">
        <f t="shared" si="9"/>
        <v>1260000</v>
      </c>
      <c r="I14" s="59">
        <f t="shared" si="9"/>
        <v>1260000</v>
      </c>
      <c r="J14" s="59">
        <f t="shared" si="9"/>
        <v>1260000</v>
      </c>
      <c r="K14" s="59">
        <f t="shared" si="9"/>
        <v>1260000</v>
      </c>
      <c r="L14" s="59">
        <f t="shared" si="9"/>
        <v>1260000</v>
      </c>
      <c r="M14" s="59">
        <f t="shared" si="9"/>
        <v>1260000</v>
      </c>
      <c r="N14" s="59">
        <f t="shared" si="9"/>
        <v>1260000</v>
      </c>
      <c r="O14" s="59">
        <f t="shared" si="9"/>
        <v>1260000</v>
      </c>
      <c r="P14" s="59">
        <f t="shared" si="9"/>
        <v>1260000</v>
      </c>
      <c r="Q14" s="59">
        <f t="shared" si="9"/>
        <v>1260000</v>
      </c>
      <c r="R14" s="59">
        <f t="shared" si="9"/>
        <v>1260000</v>
      </c>
      <c r="S14" s="59">
        <f t="shared" si="9"/>
        <v>1260000</v>
      </c>
      <c r="T14" s="59"/>
      <c r="U14" s="59">
        <f>IF(($Y$2+$Y$4+$Y$5+$Y$6+$Y$7)&gt;=1,350000*($Y$2+$Y$4+$Y$5+$Y$6+$Y$7+1)+210000,350000)</f>
        <v>1260000</v>
      </c>
      <c r="V14" s="59">
        <f>IF(($Y$2+$Y$4+$Y$5+$Y$6+$Y$7)&gt;=1,350000*($Y$2+$Y$4+$Y$5+$Y$6+$Y$7+1)+210000,350000)</f>
        <v>1260000</v>
      </c>
      <c r="W14" s="61">
        <f>IF(($Y$2+$Y$4+$Y$5+$Y$6+$Y$7)&gt;=1,350000*($Y$2+$Y$4+$Y$5+$Y$6+$Y$7+1)+210000,350000)</f>
        <v>1260000</v>
      </c>
      <c r="X14" s="224">
        <f>IF(($Y$2+$Y$4+$Y$5+$Y$6+$Y$7)&gt;=1,350000*($Y$2+$Y$4+$Y$5+$Y$6+$Y$7+1)+210000,350000)</f>
        <v>1260000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 x14ac:dyDescent="0.15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 x14ac:dyDescent="0.15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 x14ac:dyDescent="0.15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1050000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 x14ac:dyDescent="0.15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 x14ac:dyDescent="0.2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 x14ac:dyDescent="0.2">
      <c r="A20" s="49" t="s">
        <v>24</v>
      </c>
      <c r="B20" s="50">
        <f t="shared" ref="B20:S20" si="16">IF($Y$5&gt;0,$Y$5*$AD$34,0)+IF($Y$6&gt;0,$Y$6*$AD$35)+IF($Y$7&gt;0,$Y$7*$AD$34,0)</f>
        <v>780000</v>
      </c>
      <c r="C20" s="51">
        <f t="shared" si="16"/>
        <v>780000</v>
      </c>
      <c r="D20" s="6">
        <f t="shared" si="16"/>
        <v>780000</v>
      </c>
      <c r="E20" s="52">
        <f t="shared" si="16"/>
        <v>780000</v>
      </c>
      <c r="F20" s="6">
        <f t="shared" si="16"/>
        <v>780000</v>
      </c>
      <c r="G20" s="6">
        <f t="shared" si="16"/>
        <v>780000</v>
      </c>
      <c r="H20" s="6">
        <f t="shared" si="16"/>
        <v>780000</v>
      </c>
      <c r="I20" s="6">
        <f t="shared" si="16"/>
        <v>780000</v>
      </c>
      <c r="J20" s="6">
        <f t="shared" si="16"/>
        <v>780000</v>
      </c>
      <c r="K20" s="6">
        <f t="shared" si="16"/>
        <v>780000</v>
      </c>
      <c r="L20" s="6">
        <f t="shared" si="16"/>
        <v>780000</v>
      </c>
      <c r="M20" s="6">
        <f t="shared" si="16"/>
        <v>780000</v>
      </c>
      <c r="N20" s="6">
        <f t="shared" si="16"/>
        <v>780000</v>
      </c>
      <c r="O20" s="6">
        <f t="shared" si="16"/>
        <v>780000</v>
      </c>
      <c r="P20" s="6">
        <f t="shared" si="16"/>
        <v>780000</v>
      </c>
      <c r="Q20" s="6">
        <f t="shared" si="16"/>
        <v>780000</v>
      </c>
      <c r="R20" s="6">
        <f t="shared" si="16"/>
        <v>780000</v>
      </c>
      <c r="S20" s="6">
        <f t="shared" si="16"/>
        <v>780000</v>
      </c>
      <c r="T20" s="6"/>
      <c r="U20" s="6">
        <f>IF($Y$5&gt;0,$Y$5*$AD$34,0)+IF($Y$6&gt;0,$Y$6*$AD$35)+IF($Y$7&gt;0,$Y$7*$AD$34,0)</f>
        <v>780000</v>
      </c>
      <c r="V20" s="6">
        <f>IF($Y$5&gt;0,$Y$5*$AD$34,0)+IF($Y$6&gt;0,$Y$6*$AD$35)+IF($Y$7&gt;0,$Y$7*$AD$34,0)</f>
        <v>780000</v>
      </c>
      <c r="W20" s="72">
        <f>IF($Y$5&gt;0,$Y$5*$AD$34,0)+IF($Y$6&gt;0,$Y$6*$AD$35)+IF($Y$7&gt;0,$Y$7*$AD$34,0)</f>
        <v>780000</v>
      </c>
      <c r="X20" s="223">
        <f>IF($Y$5&gt;0,$Y$5*$AD$34,0)+IF($Y$6&gt;0,$Y$6*$AD$35)+IF($Y$7&gt;0,$Y$7*$AD$34,0)</f>
        <v>780000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 x14ac:dyDescent="0.15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 x14ac:dyDescent="0.15">
      <c r="A22" s="78" t="s">
        <v>26</v>
      </c>
      <c r="B22" s="50">
        <f t="shared" ref="B22:X22" si="18">SUM(B17:B21)</f>
        <v>2160000</v>
      </c>
      <c r="C22" s="51">
        <f>SUM(C17:C21)</f>
        <v>2160000</v>
      </c>
      <c r="D22" s="79">
        <f>SUM(D17:D21)</f>
        <v>1110000</v>
      </c>
      <c r="E22" s="80">
        <f t="shared" ref="E22:U22" si="19">SUM(E17:E21)</f>
        <v>2520000</v>
      </c>
      <c r="F22" s="79">
        <f t="shared" ref="F22:S22" si="20">SUM(F17:F21)</f>
        <v>2550000</v>
      </c>
      <c r="G22" s="79">
        <f t="shared" si="20"/>
        <v>2580000</v>
      </c>
      <c r="H22" s="79">
        <f t="shared" ref="H22:R22" si="21">SUM(H17:H21)</f>
        <v>2610000</v>
      </c>
      <c r="I22" s="79">
        <f t="shared" si="21"/>
        <v>2640000</v>
      </c>
      <c r="J22" s="79">
        <f t="shared" si="21"/>
        <v>2670000</v>
      </c>
      <c r="K22" s="79">
        <f t="shared" si="21"/>
        <v>2700000</v>
      </c>
      <c r="L22" s="79">
        <f t="shared" si="21"/>
        <v>2730000</v>
      </c>
      <c r="M22" s="79">
        <f t="shared" si="21"/>
        <v>2730000</v>
      </c>
      <c r="N22" s="79">
        <f t="shared" si="21"/>
        <v>2730000</v>
      </c>
      <c r="O22" s="79">
        <f t="shared" si="21"/>
        <v>2730000</v>
      </c>
      <c r="P22" s="79">
        <f t="shared" si="21"/>
        <v>2730000</v>
      </c>
      <c r="Q22" s="79">
        <f t="shared" si="21"/>
        <v>2730000</v>
      </c>
      <c r="R22" s="79">
        <f t="shared" si="21"/>
        <v>2730000</v>
      </c>
      <c r="S22" s="79">
        <f t="shared" si="20"/>
        <v>2730000</v>
      </c>
      <c r="T22" s="79"/>
      <c r="U22" s="79">
        <f t="shared" si="19"/>
        <v>1110000</v>
      </c>
      <c r="V22" s="79">
        <f t="shared" si="18"/>
        <v>1110000</v>
      </c>
      <c r="W22" s="81">
        <f t="shared" si="18"/>
        <v>2160000</v>
      </c>
      <c r="X22" s="226">
        <f t="shared" si="18"/>
        <v>2730000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 x14ac:dyDescent="0.15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 x14ac:dyDescent="0.15">
      <c r="A24" s="49" t="s">
        <v>27</v>
      </c>
      <c r="B24" s="50">
        <f>ROUNDDOWN(IF(B11-B22&lt;0,0,B11-B22),-3)</f>
        <v>2940000</v>
      </c>
      <c r="C24" s="51">
        <f t="shared" ref="C24:X24" si="22">ROUNDDOWN(IF(C11-C22&lt;0,0,C11-C22),-3)</f>
        <v>2940000</v>
      </c>
      <c r="D24" s="53">
        <f t="shared" si="22"/>
        <v>0</v>
      </c>
      <c r="E24" s="54">
        <f t="shared" si="22"/>
        <v>6230000</v>
      </c>
      <c r="F24" s="53">
        <f t="shared" ref="F24:S24" si="23">ROUNDDOWN(IF(F11-F22&lt;0,0,F11-F22),-3)</f>
        <v>7150000</v>
      </c>
      <c r="G24" s="53">
        <f t="shared" si="23"/>
        <v>8120000</v>
      </c>
      <c r="H24" s="53">
        <f t="shared" ref="H24:R24" si="24">ROUNDDOWN(IF(H11-H22&lt;0,0,H11-H22),-3)</f>
        <v>9090000</v>
      </c>
      <c r="I24" s="53">
        <f t="shared" si="24"/>
        <v>10060000</v>
      </c>
      <c r="J24" s="53">
        <f t="shared" si="24"/>
        <v>11030000</v>
      </c>
      <c r="K24" s="53">
        <f t="shared" si="24"/>
        <v>12000000</v>
      </c>
      <c r="L24" s="53">
        <f t="shared" si="24"/>
        <v>12970000</v>
      </c>
      <c r="M24" s="53">
        <f t="shared" si="24"/>
        <v>13970000</v>
      </c>
      <c r="N24" s="53">
        <f t="shared" si="24"/>
        <v>14970000</v>
      </c>
      <c r="O24" s="53">
        <f t="shared" si="24"/>
        <v>15970000</v>
      </c>
      <c r="P24" s="53">
        <f t="shared" si="24"/>
        <v>16970000</v>
      </c>
      <c r="Q24" s="53">
        <f t="shared" si="24"/>
        <v>17970000</v>
      </c>
      <c r="R24" s="53">
        <f t="shared" si="24"/>
        <v>18970000</v>
      </c>
      <c r="S24" s="53">
        <f t="shared" si="23"/>
        <v>19970000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2940000</v>
      </c>
      <c r="X24" s="223">
        <f t="shared" si="22"/>
        <v>280570000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 x14ac:dyDescent="0.15">
      <c r="A25" s="82" t="s">
        <v>56</v>
      </c>
      <c r="B25" s="50">
        <f t="shared" ref="B25:S25" si="25">ROUNDDOWN(B24*VLOOKUP(B24,$AA$38:$AB$41,2)-VLOOKUP(B24,$AC$48:$AD$51,2),-2)</f>
        <v>176400</v>
      </c>
      <c r="C25" s="50">
        <f t="shared" si="25"/>
        <v>176400</v>
      </c>
      <c r="D25" s="83">
        <f t="shared" si="25"/>
        <v>0</v>
      </c>
      <c r="E25" s="84">
        <f t="shared" si="25"/>
        <v>373800</v>
      </c>
      <c r="F25" s="83">
        <f t="shared" si="25"/>
        <v>429000</v>
      </c>
      <c r="G25" s="83">
        <f t="shared" si="25"/>
        <v>487200</v>
      </c>
      <c r="H25" s="83">
        <f t="shared" si="25"/>
        <v>545400</v>
      </c>
      <c r="I25" s="83">
        <f t="shared" si="25"/>
        <v>603600</v>
      </c>
      <c r="J25" s="83">
        <f t="shared" si="25"/>
        <v>661800</v>
      </c>
      <c r="K25" s="83">
        <f t="shared" si="25"/>
        <v>720000</v>
      </c>
      <c r="L25" s="83">
        <f t="shared" si="25"/>
        <v>778200</v>
      </c>
      <c r="M25" s="83">
        <f t="shared" si="25"/>
        <v>838200</v>
      </c>
      <c r="N25" s="83">
        <f t="shared" si="25"/>
        <v>898200</v>
      </c>
      <c r="O25" s="83">
        <f t="shared" si="25"/>
        <v>958200</v>
      </c>
      <c r="P25" s="83">
        <f t="shared" si="25"/>
        <v>1018200</v>
      </c>
      <c r="Q25" s="83">
        <f t="shared" si="25"/>
        <v>1078200</v>
      </c>
      <c r="R25" s="83">
        <f t="shared" si="25"/>
        <v>1138200</v>
      </c>
      <c r="S25" s="83">
        <f t="shared" si="25"/>
        <v>1198200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176400</v>
      </c>
      <c r="X25" s="227">
        <f>ROUNDDOWN(X24*VLOOKUP(X24,$AA$38:$AB$41,2)-VLOOKUP(X24,$AC$48:$AD$51,2),-2)</f>
        <v>16834200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 x14ac:dyDescent="0.15">
      <c r="A26" s="82" t="s">
        <v>57</v>
      </c>
      <c r="B26" s="50">
        <f t="shared" ref="B26:S26" si="26">ROUNDDOWN(B24*VLOOKUP(B24,$AC$38:$AD$41,2)-VLOOKUP(B24,$AC$48:$AD$51,2),-2)</f>
        <v>117600</v>
      </c>
      <c r="C26" s="50">
        <f t="shared" si="26"/>
        <v>117600</v>
      </c>
      <c r="D26" s="83">
        <f t="shared" si="26"/>
        <v>0</v>
      </c>
      <c r="E26" s="84">
        <f t="shared" si="26"/>
        <v>249200</v>
      </c>
      <c r="F26" s="83">
        <f t="shared" si="26"/>
        <v>286000</v>
      </c>
      <c r="G26" s="83">
        <f t="shared" si="26"/>
        <v>324800</v>
      </c>
      <c r="H26" s="83">
        <f t="shared" si="26"/>
        <v>363600</v>
      </c>
      <c r="I26" s="83">
        <f t="shared" si="26"/>
        <v>402400</v>
      </c>
      <c r="J26" s="83">
        <f t="shared" si="26"/>
        <v>441200</v>
      </c>
      <c r="K26" s="83">
        <f t="shared" si="26"/>
        <v>480000</v>
      </c>
      <c r="L26" s="83">
        <f t="shared" si="26"/>
        <v>518800</v>
      </c>
      <c r="M26" s="83">
        <f t="shared" si="26"/>
        <v>558800</v>
      </c>
      <c r="N26" s="83">
        <f t="shared" si="26"/>
        <v>598800</v>
      </c>
      <c r="O26" s="83">
        <f t="shared" si="26"/>
        <v>638800</v>
      </c>
      <c r="P26" s="83">
        <f t="shared" si="26"/>
        <v>678800</v>
      </c>
      <c r="Q26" s="83">
        <f t="shared" si="26"/>
        <v>718800</v>
      </c>
      <c r="R26" s="83">
        <f t="shared" si="26"/>
        <v>758800</v>
      </c>
      <c r="S26" s="83">
        <f t="shared" si="26"/>
        <v>798800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117600</v>
      </c>
      <c r="X26" s="227">
        <f>ROUNDDOWN(X24*VLOOKUP(X24,$AC$38:$AD$41,2)-VLOOKUP(X24,$AC$48:$AD$51,2),-2)</f>
        <v>11222800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 x14ac:dyDescent="0.15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280000</v>
      </c>
      <c r="C27" s="87">
        <f t="shared" si="27"/>
        <v>280000</v>
      </c>
      <c r="D27" s="88">
        <f t="shared" si="27"/>
        <v>280000</v>
      </c>
      <c r="E27" s="89">
        <f t="shared" si="27"/>
        <v>280000</v>
      </c>
      <c r="F27" s="88">
        <f t="shared" si="27"/>
        <v>280000</v>
      </c>
      <c r="G27" s="88">
        <f t="shared" si="27"/>
        <v>280000</v>
      </c>
      <c r="H27" s="88">
        <f t="shared" si="27"/>
        <v>280000</v>
      </c>
      <c r="I27" s="88">
        <f t="shared" si="27"/>
        <v>280000</v>
      </c>
      <c r="J27" s="88">
        <f t="shared" si="27"/>
        <v>280000</v>
      </c>
      <c r="K27" s="88">
        <f t="shared" si="27"/>
        <v>280000</v>
      </c>
      <c r="L27" s="88">
        <f t="shared" si="27"/>
        <v>280000</v>
      </c>
      <c r="M27" s="88">
        <f t="shared" si="27"/>
        <v>280000</v>
      </c>
      <c r="N27" s="88">
        <f t="shared" si="27"/>
        <v>280000</v>
      </c>
      <c r="O27" s="88">
        <f t="shared" si="27"/>
        <v>280000</v>
      </c>
      <c r="P27" s="88">
        <f t="shared" si="27"/>
        <v>280000</v>
      </c>
      <c r="Q27" s="88">
        <f t="shared" si="27"/>
        <v>280000</v>
      </c>
      <c r="R27" s="88">
        <f t="shared" si="27"/>
        <v>280000</v>
      </c>
      <c r="S27" s="88">
        <f t="shared" si="27"/>
        <v>280000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280000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280000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280000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280000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 x14ac:dyDescent="0.15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1500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 x14ac:dyDescent="0.2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1000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 x14ac:dyDescent="0.15">
      <c r="A30" s="82" t="s">
        <v>61</v>
      </c>
      <c r="B30" s="50">
        <f>B25-B28</f>
        <v>174900</v>
      </c>
      <c r="C30" s="50">
        <f t="shared" ref="C30:X31" si="34">C25-C28</f>
        <v>174900</v>
      </c>
      <c r="D30" s="83">
        <f t="shared" si="34"/>
        <v>0</v>
      </c>
      <c r="E30" s="84">
        <f>E25-E28</f>
        <v>372300</v>
      </c>
      <c r="F30" s="83">
        <f t="shared" ref="F30:S30" si="35">F25-F28</f>
        <v>427500</v>
      </c>
      <c r="G30" s="83">
        <f t="shared" si="35"/>
        <v>485700</v>
      </c>
      <c r="H30" s="83">
        <f t="shared" ref="H30:R30" si="36">H25-H28</f>
        <v>543900</v>
      </c>
      <c r="I30" s="83">
        <f t="shared" si="36"/>
        <v>602100</v>
      </c>
      <c r="J30" s="83">
        <f t="shared" si="36"/>
        <v>660300</v>
      </c>
      <c r="K30" s="83">
        <f t="shared" si="36"/>
        <v>718500</v>
      </c>
      <c r="L30" s="83">
        <f t="shared" si="36"/>
        <v>776700</v>
      </c>
      <c r="M30" s="83">
        <f t="shared" si="36"/>
        <v>836700</v>
      </c>
      <c r="N30" s="83">
        <f t="shared" si="36"/>
        <v>896700</v>
      </c>
      <c r="O30" s="83">
        <f t="shared" si="36"/>
        <v>956700</v>
      </c>
      <c r="P30" s="83">
        <f t="shared" si="36"/>
        <v>1016700</v>
      </c>
      <c r="Q30" s="83">
        <f t="shared" si="36"/>
        <v>1076700</v>
      </c>
      <c r="R30" s="83">
        <f t="shared" si="36"/>
        <v>1136700</v>
      </c>
      <c r="S30" s="83">
        <f t="shared" si="35"/>
        <v>1196700</v>
      </c>
      <c r="T30" s="83"/>
      <c r="U30" s="83">
        <f t="shared" si="34"/>
        <v>0</v>
      </c>
      <c r="V30" s="83">
        <f>V25-V28</f>
        <v>0</v>
      </c>
      <c r="W30" s="85">
        <f t="shared" si="34"/>
        <v>174900</v>
      </c>
      <c r="X30" s="227">
        <f t="shared" si="34"/>
        <v>16832700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 x14ac:dyDescent="0.15">
      <c r="A31" s="82" t="s">
        <v>63</v>
      </c>
      <c r="B31" s="50">
        <f>B26-B29</f>
        <v>116600</v>
      </c>
      <c r="C31" s="50">
        <f t="shared" si="34"/>
        <v>116600</v>
      </c>
      <c r="D31" s="83">
        <f t="shared" si="34"/>
        <v>0</v>
      </c>
      <c r="E31" s="84">
        <f t="shared" si="34"/>
        <v>248200</v>
      </c>
      <c r="F31" s="83">
        <f t="shared" ref="F31:S31" si="37">F26-F29</f>
        <v>285000</v>
      </c>
      <c r="G31" s="83">
        <f t="shared" si="37"/>
        <v>323800</v>
      </c>
      <c r="H31" s="83">
        <f t="shared" ref="H31:R31" si="38">H26-H29</f>
        <v>362600</v>
      </c>
      <c r="I31" s="83">
        <f t="shared" si="38"/>
        <v>401400</v>
      </c>
      <c r="J31" s="83">
        <f t="shared" si="38"/>
        <v>440200</v>
      </c>
      <c r="K31" s="83">
        <f t="shared" si="38"/>
        <v>479000</v>
      </c>
      <c r="L31" s="83">
        <f t="shared" si="38"/>
        <v>517800</v>
      </c>
      <c r="M31" s="83">
        <f t="shared" si="38"/>
        <v>557800</v>
      </c>
      <c r="N31" s="83">
        <f t="shared" si="38"/>
        <v>597800</v>
      </c>
      <c r="O31" s="83">
        <f t="shared" si="38"/>
        <v>637800</v>
      </c>
      <c r="P31" s="83">
        <f t="shared" si="38"/>
        <v>677800</v>
      </c>
      <c r="Q31" s="83">
        <f t="shared" si="38"/>
        <v>717800</v>
      </c>
      <c r="R31" s="83">
        <f t="shared" si="38"/>
        <v>757800</v>
      </c>
      <c r="S31" s="83">
        <f t="shared" si="37"/>
        <v>797800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116600</v>
      </c>
      <c r="X31" s="227">
        <f t="shared" si="34"/>
        <v>11221800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 x14ac:dyDescent="0.15">
      <c r="A32" s="97" t="s">
        <v>64</v>
      </c>
      <c r="B32" s="50">
        <f>SUM(B30:B31)</f>
        <v>291500</v>
      </c>
      <c r="C32" s="50">
        <f t="shared" ref="C32:X32" si="39">SUM(C30:C31)</f>
        <v>291500</v>
      </c>
      <c r="D32" s="98">
        <f t="shared" si="39"/>
        <v>0</v>
      </c>
      <c r="E32" s="99">
        <f>SUM(E30:E31)</f>
        <v>620500</v>
      </c>
      <c r="F32" s="98">
        <f t="shared" ref="F32:S32" si="40">SUM(F30:F31)</f>
        <v>712500</v>
      </c>
      <c r="G32" s="98">
        <f t="shared" si="40"/>
        <v>809500</v>
      </c>
      <c r="H32" s="98">
        <f t="shared" ref="H32:R32" si="41">SUM(H30:H31)</f>
        <v>906500</v>
      </c>
      <c r="I32" s="98">
        <f t="shared" si="41"/>
        <v>1003500</v>
      </c>
      <c r="J32" s="98">
        <f t="shared" si="41"/>
        <v>1100500</v>
      </c>
      <c r="K32" s="98">
        <f t="shared" si="41"/>
        <v>1197500</v>
      </c>
      <c r="L32" s="98">
        <f t="shared" si="41"/>
        <v>1294500</v>
      </c>
      <c r="M32" s="98">
        <f t="shared" si="41"/>
        <v>1394500</v>
      </c>
      <c r="N32" s="98">
        <f t="shared" si="41"/>
        <v>1494500</v>
      </c>
      <c r="O32" s="98">
        <f t="shared" si="41"/>
        <v>1594500</v>
      </c>
      <c r="P32" s="98">
        <f t="shared" si="41"/>
        <v>1694500</v>
      </c>
      <c r="Q32" s="98">
        <f t="shared" si="41"/>
        <v>1794500</v>
      </c>
      <c r="R32" s="98">
        <f t="shared" si="41"/>
        <v>1894500</v>
      </c>
      <c r="S32" s="98">
        <f t="shared" si="40"/>
        <v>1994500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291500</v>
      </c>
      <c r="X32" s="229">
        <f t="shared" si="39"/>
        <v>28054500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 x14ac:dyDescent="0.15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調整なし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 x14ac:dyDescent="0.15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 x14ac:dyDescent="0.2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 x14ac:dyDescent="0.15">
      <c r="A36" s="49" t="s">
        <v>71</v>
      </c>
      <c r="B36" s="50">
        <f>IF(B30-B34&gt;0,B30-B34,0)</f>
        <v>174900</v>
      </c>
      <c r="C36" s="50">
        <f t="shared" ref="C36:X37" si="51">IF(C30-C34&gt;0,C30-C34,0)</f>
        <v>174900</v>
      </c>
      <c r="D36" s="83">
        <f t="shared" si="51"/>
        <v>0</v>
      </c>
      <c r="E36" s="84">
        <f t="shared" si="51"/>
        <v>372300</v>
      </c>
      <c r="F36" s="83">
        <f t="shared" ref="F36:S36" si="52">IF(F30-F34&gt;0,F30-F34,0)</f>
        <v>427500</v>
      </c>
      <c r="G36" s="83">
        <f t="shared" si="52"/>
        <v>485700</v>
      </c>
      <c r="H36" s="83">
        <f t="shared" ref="H36:R36" si="53">IF(H30-H34&gt;0,H30-H34,0)</f>
        <v>543900</v>
      </c>
      <c r="I36" s="83">
        <f t="shared" si="53"/>
        <v>602100</v>
      </c>
      <c r="J36" s="83">
        <f t="shared" si="53"/>
        <v>660300</v>
      </c>
      <c r="K36" s="83">
        <f t="shared" si="53"/>
        <v>718500</v>
      </c>
      <c r="L36" s="83">
        <f t="shared" si="53"/>
        <v>776700</v>
      </c>
      <c r="M36" s="83">
        <f t="shared" si="53"/>
        <v>836700</v>
      </c>
      <c r="N36" s="83">
        <f t="shared" si="53"/>
        <v>896700</v>
      </c>
      <c r="O36" s="83">
        <f t="shared" si="53"/>
        <v>956700</v>
      </c>
      <c r="P36" s="83">
        <f t="shared" si="53"/>
        <v>1016700</v>
      </c>
      <c r="Q36" s="83">
        <f t="shared" si="53"/>
        <v>1076700</v>
      </c>
      <c r="R36" s="83">
        <f t="shared" si="53"/>
        <v>1136700</v>
      </c>
      <c r="S36" s="83">
        <f t="shared" si="52"/>
        <v>1196700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174900</v>
      </c>
      <c r="X36" s="227">
        <f t="shared" si="51"/>
        <v>16832700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 x14ac:dyDescent="0.15">
      <c r="A37" s="49" t="s">
        <v>72</v>
      </c>
      <c r="B37" s="114">
        <f>IF(B31-B35&gt;0,B31-B35,0)</f>
        <v>116600</v>
      </c>
      <c r="C37" s="50">
        <f t="shared" si="51"/>
        <v>116600</v>
      </c>
      <c r="D37" s="83">
        <f t="shared" si="51"/>
        <v>0</v>
      </c>
      <c r="E37" s="84">
        <f t="shared" si="51"/>
        <v>248200</v>
      </c>
      <c r="F37" s="83">
        <f t="shared" ref="F37:S37" si="54">IF(F31-F35&gt;0,F31-F35,0)</f>
        <v>285000</v>
      </c>
      <c r="G37" s="83">
        <f t="shared" si="54"/>
        <v>323800</v>
      </c>
      <c r="H37" s="83">
        <f t="shared" ref="H37:R37" si="55">IF(H31-H35&gt;0,H31-H35,0)</f>
        <v>362600</v>
      </c>
      <c r="I37" s="83">
        <f t="shared" si="55"/>
        <v>401400</v>
      </c>
      <c r="J37" s="83">
        <f t="shared" si="55"/>
        <v>440200</v>
      </c>
      <c r="K37" s="83">
        <f t="shared" si="55"/>
        <v>479000</v>
      </c>
      <c r="L37" s="83">
        <f t="shared" si="55"/>
        <v>517800</v>
      </c>
      <c r="M37" s="83">
        <f t="shared" si="55"/>
        <v>557800</v>
      </c>
      <c r="N37" s="83">
        <f t="shared" si="55"/>
        <v>597800</v>
      </c>
      <c r="O37" s="83">
        <f t="shared" si="55"/>
        <v>637800</v>
      </c>
      <c r="P37" s="83">
        <f t="shared" si="55"/>
        <v>677800</v>
      </c>
      <c r="Q37" s="83">
        <f t="shared" si="55"/>
        <v>717800</v>
      </c>
      <c r="R37" s="83">
        <f t="shared" si="55"/>
        <v>757800</v>
      </c>
      <c r="S37" s="83">
        <f t="shared" si="54"/>
        <v>797800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116600</v>
      </c>
      <c r="X37" s="227">
        <f t="shared" si="51"/>
        <v>11221800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 x14ac:dyDescent="0.2">
      <c r="A38" s="115" t="s">
        <v>73</v>
      </c>
      <c r="B38" s="116">
        <f>SUM(B36:B37)</f>
        <v>291500</v>
      </c>
      <c r="C38" s="117">
        <f>SUM(C36:C37)</f>
        <v>291500</v>
      </c>
      <c r="D38" s="118">
        <f t="shared" ref="D38:X38" si="56">SUM(D36:D37)</f>
        <v>0</v>
      </c>
      <c r="E38" s="119">
        <f t="shared" si="56"/>
        <v>620500</v>
      </c>
      <c r="F38" s="118">
        <f t="shared" ref="F38:S38" si="57">SUM(F36:F37)</f>
        <v>712500</v>
      </c>
      <c r="G38" s="118">
        <f t="shared" si="57"/>
        <v>809500</v>
      </c>
      <c r="H38" s="118">
        <f t="shared" ref="H38:R38" si="58">SUM(H36:H37)</f>
        <v>906500</v>
      </c>
      <c r="I38" s="118">
        <f t="shared" si="58"/>
        <v>1003500</v>
      </c>
      <c r="J38" s="118">
        <f t="shared" si="58"/>
        <v>1100500</v>
      </c>
      <c r="K38" s="118">
        <f t="shared" si="58"/>
        <v>1197500</v>
      </c>
      <c r="L38" s="118">
        <f t="shared" si="58"/>
        <v>1294500</v>
      </c>
      <c r="M38" s="118">
        <f t="shared" si="58"/>
        <v>1394500</v>
      </c>
      <c r="N38" s="118">
        <f t="shared" si="58"/>
        <v>1494500</v>
      </c>
      <c r="O38" s="118">
        <f t="shared" si="58"/>
        <v>1594500</v>
      </c>
      <c r="P38" s="118">
        <f t="shared" si="58"/>
        <v>1694500</v>
      </c>
      <c r="Q38" s="118">
        <f t="shared" si="58"/>
        <v>1794500</v>
      </c>
      <c r="R38" s="118">
        <f t="shared" si="58"/>
        <v>1894500</v>
      </c>
      <c r="S38" s="118">
        <f t="shared" si="57"/>
        <v>1994500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291500</v>
      </c>
      <c r="X38" s="232">
        <f t="shared" si="56"/>
        <v>28054500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 x14ac:dyDescent="0.2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75000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 x14ac:dyDescent="0.2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7453.3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 x14ac:dyDescent="0.15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7300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 x14ac:dyDescent="0.15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58246.700000000004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 x14ac:dyDescent="0.15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65546.700000000012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 x14ac:dyDescent="0.15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73000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 x14ac:dyDescent="0.2">
      <c r="A45" s="272" t="s">
        <v>124</v>
      </c>
      <c r="B45" s="50">
        <f t="shared" ref="B45:X45" si="75">ROUNDUP(B32*0.1,-2)</f>
        <v>29200</v>
      </c>
      <c r="C45" s="50">
        <f t="shared" si="75"/>
        <v>29200</v>
      </c>
      <c r="D45" s="125">
        <f t="shared" si="75"/>
        <v>0</v>
      </c>
      <c r="E45" s="126">
        <f t="shared" ref="E45:S45" si="76">ROUND(E32*$Y$40,0)</f>
        <v>124100</v>
      </c>
      <c r="F45" s="125">
        <f t="shared" si="76"/>
        <v>142500</v>
      </c>
      <c r="G45" s="125">
        <f t="shared" si="76"/>
        <v>161900</v>
      </c>
      <c r="H45" s="125">
        <f t="shared" si="76"/>
        <v>181300</v>
      </c>
      <c r="I45" s="125">
        <f t="shared" si="76"/>
        <v>200700</v>
      </c>
      <c r="J45" s="125">
        <f t="shared" si="76"/>
        <v>220100</v>
      </c>
      <c r="K45" s="125">
        <f t="shared" si="76"/>
        <v>239500</v>
      </c>
      <c r="L45" s="125">
        <f t="shared" si="76"/>
        <v>258900</v>
      </c>
      <c r="M45" s="125">
        <f t="shared" si="76"/>
        <v>278900</v>
      </c>
      <c r="N45" s="125">
        <f t="shared" si="76"/>
        <v>298900</v>
      </c>
      <c r="O45" s="125">
        <f t="shared" si="76"/>
        <v>318900</v>
      </c>
      <c r="P45" s="125">
        <f t="shared" si="76"/>
        <v>338900</v>
      </c>
      <c r="Q45" s="125">
        <f t="shared" si="76"/>
        <v>358900</v>
      </c>
      <c r="R45" s="125">
        <f t="shared" si="76"/>
        <v>378900</v>
      </c>
      <c r="S45" s="125">
        <f t="shared" si="76"/>
        <v>398900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58300</v>
      </c>
      <c r="X45" s="236">
        <f t="shared" si="75"/>
        <v>2805500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 x14ac:dyDescent="0.15">
      <c r="A46" s="272" t="s">
        <v>80</v>
      </c>
      <c r="B46" s="128">
        <f>0.9-VLOOKUP(B69,$AE$38:$AF$44,2)</f>
        <v>0.79790000000000005</v>
      </c>
      <c r="C46" s="128">
        <f>0.9-VLOOKUP(C69,$AE$38:$AF$44,2)</f>
        <v>0.79790000000000005</v>
      </c>
      <c r="D46" s="129">
        <f>0.9-VLOOKUP(D69,$AE$38:$AF$44,2)</f>
        <v>0.9</v>
      </c>
      <c r="E46" s="217">
        <f t="shared" ref="E46:S46" si="77">0.9-VLOOKUP(E69,$AE$38:$AF$45,2)</f>
        <v>0.69579999999999997</v>
      </c>
      <c r="F46" s="261">
        <f t="shared" si="77"/>
        <v>0.69579999999999997</v>
      </c>
      <c r="G46" s="261">
        <f t="shared" si="77"/>
        <v>0.66517000000000004</v>
      </c>
      <c r="H46" s="261">
        <f t="shared" si="77"/>
        <v>0.66517000000000004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0.56306999999999996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0.79790000000000005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 x14ac:dyDescent="0.2">
      <c r="A47" s="272" t="s">
        <v>81</v>
      </c>
      <c r="B47" s="50">
        <f>B45/B46+2000</f>
        <v>38596.064669758111</v>
      </c>
      <c r="C47" s="50">
        <f t="shared" ref="C47:X47" si="78">C45/C46+2000</f>
        <v>38596.064669758111</v>
      </c>
      <c r="D47" s="125">
        <f t="shared" si="78"/>
        <v>2000</v>
      </c>
      <c r="E47" s="126">
        <f>E45/E46+2000</f>
        <v>180355.84938200633</v>
      </c>
      <c r="F47" s="125">
        <f t="shared" ref="F47:S47" si="79">F45/F46+2000</f>
        <v>206800.22995113538</v>
      </c>
      <c r="G47" s="125">
        <f t="shared" si="79"/>
        <v>245396.42497406676</v>
      </c>
      <c r="H47" s="125">
        <f t="shared" ref="H47:R47" si="80">H45/H46+2000</f>
        <v>274561.90146879741</v>
      </c>
      <c r="I47" s="125">
        <f t="shared" si="80"/>
        <v>358438.80867387715</v>
      </c>
      <c r="J47" s="125">
        <f t="shared" si="80"/>
        <v>392892.78420089866</v>
      </c>
      <c r="K47" s="125">
        <f t="shared" si="80"/>
        <v>427346.75972792017</v>
      </c>
      <c r="L47" s="125">
        <f t="shared" si="80"/>
        <v>461800.73525494168</v>
      </c>
      <c r="M47" s="125">
        <f t="shared" si="80"/>
        <v>497320.29765393294</v>
      </c>
      <c r="N47" s="125">
        <f t="shared" si="80"/>
        <v>532839.86005292414</v>
      </c>
      <c r="O47" s="125">
        <f t="shared" si="80"/>
        <v>568359.42245191545</v>
      </c>
      <c r="P47" s="125">
        <f t="shared" si="80"/>
        <v>603878.98485090665</v>
      </c>
      <c r="Q47" s="125">
        <f t="shared" si="80"/>
        <v>639398.54724989797</v>
      </c>
      <c r="R47" s="125">
        <f t="shared" si="80"/>
        <v>772748.57607811224</v>
      </c>
      <c r="S47" s="125">
        <f t="shared" si="79"/>
        <v>813432.05858421477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75066.80035092117</v>
      </c>
      <c r="X47" s="236">
        <f t="shared" si="78"/>
        <v>5708875.5085435305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 x14ac:dyDescent="0.15">
      <c r="A48" s="273" t="s">
        <v>121</v>
      </c>
      <c r="B48" s="201">
        <f t="shared" ref="B48:U48" si="81">ROUNDDOWN(B36-B43*6/10,-2)</f>
        <v>174900</v>
      </c>
      <c r="C48" s="201">
        <f t="shared" si="81"/>
        <v>174900</v>
      </c>
      <c r="D48" s="201">
        <f t="shared" si="81"/>
        <v>0</v>
      </c>
      <c r="E48" s="201">
        <f t="shared" si="81"/>
        <v>372300</v>
      </c>
      <c r="F48" s="201">
        <f t="shared" ref="F48:S48" si="82">ROUNDDOWN(F36-F43*6/10,-2)</f>
        <v>427500</v>
      </c>
      <c r="G48" s="201">
        <f t="shared" si="82"/>
        <v>485700</v>
      </c>
      <c r="H48" s="201">
        <f t="shared" ref="H48:R48" si="83">ROUNDDOWN(H36-H43*6/10,-2)</f>
        <v>543900</v>
      </c>
      <c r="I48" s="201">
        <f t="shared" si="83"/>
        <v>602100</v>
      </c>
      <c r="J48" s="201">
        <f t="shared" si="83"/>
        <v>660300</v>
      </c>
      <c r="K48" s="201">
        <f t="shared" si="83"/>
        <v>718500</v>
      </c>
      <c r="L48" s="201">
        <f t="shared" si="83"/>
        <v>776700</v>
      </c>
      <c r="M48" s="201">
        <f t="shared" si="83"/>
        <v>836700</v>
      </c>
      <c r="N48" s="201">
        <f t="shared" si="83"/>
        <v>896700</v>
      </c>
      <c r="O48" s="201">
        <f t="shared" si="83"/>
        <v>956700</v>
      </c>
      <c r="P48" s="201">
        <f t="shared" si="83"/>
        <v>1016700</v>
      </c>
      <c r="Q48" s="201">
        <f t="shared" si="83"/>
        <v>1076700</v>
      </c>
      <c r="R48" s="201">
        <f t="shared" si="83"/>
        <v>1136700</v>
      </c>
      <c r="S48" s="201">
        <f t="shared" si="82"/>
        <v>1196700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135500</v>
      </c>
      <c r="X48" s="238">
        <f t="shared" si="84"/>
        <v>16832800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 x14ac:dyDescent="0.2">
      <c r="A49" s="274" t="s">
        <v>122</v>
      </c>
      <c r="B49" s="202">
        <f t="shared" ref="B49:U49" si="85">ROUNDDOWN(B37-B43*4/10,-2)</f>
        <v>116600</v>
      </c>
      <c r="C49" s="202">
        <f t="shared" si="85"/>
        <v>116600</v>
      </c>
      <c r="D49" s="202">
        <f t="shared" si="85"/>
        <v>0</v>
      </c>
      <c r="E49" s="202">
        <f t="shared" si="85"/>
        <v>248200</v>
      </c>
      <c r="F49" s="202">
        <f t="shared" ref="F49:S49" si="86">ROUNDDOWN(F37-F43*4/10,-2)</f>
        <v>285000</v>
      </c>
      <c r="G49" s="202">
        <f t="shared" si="86"/>
        <v>323800</v>
      </c>
      <c r="H49" s="202">
        <f t="shared" ref="H49:R49" si="87">ROUNDDOWN(H37-H43*4/10,-2)</f>
        <v>362600</v>
      </c>
      <c r="I49" s="202">
        <f t="shared" si="87"/>
        <v>401400</v>
      </c>
      <c r="J49" s="202">
        <f t="shared" si="87"/>
        <v>440200</v>
      </c>
      <c r="K49" s="202">
        <f t="shared" si="87"/>
        <v>479000</v>
      </c>
      <c r="L49" s="202">
        <f t="shared" si="87"/>
        <v>517800</v>
      </c>
      <c r="M49" s="202">
        <f t="shared" si="87"/>
        <v>557800</v>
      </c>
      <c r="N49" s="202">
        <f t="shared" si="87"/>
        <v>597800</v>
      </c>
      <c r="O49" s="202">
        <f t="shared" si="87"/>
        <v>637800</v>
      </c>
      <c r="P49" s="202">
        <f t="shared" si="87"/>
        <v>677800</v>
      </c>
      <c r="Q49" s="202">
        <f t="shared" si="87"/>
        <v>717800</v>
      </c>
      <c r="R49" s="202">
        <f t="shared" si="87"/>
        <v>757800</v>
      </c>
      <c r="S49" s="202">
        <f t="shared" si="86"/>
        <v>797800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90300</v>
      </c>
      <c r="X49" s="239">
        <f t="shared" si="88"/>
        <v>11221800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 x14ac:dyDescent="0.15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 x14ac:dyDescent="0.2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 x14ac:dyDescent="0.15">
      <c r="A52" s="277" t="s">
        <v>74</v>
      </c>
      <c r="B52" s="203">
        <f>B48+B50</f>
        <v>177900</v>
      </c>
      <c r="C52" s="203">
        <f t="shared" ref="C52:X52" si="89">C48+C50</f>
        <v>177900</v>
      </c>
      <c r="D52" s="203">
        <f t="shared" si="89"/>
        <v>3000</v>
      </c>
      <c r="E52" s="203">
        <f t="shared" si="89"/>
        <v>375800</v>
      </c>
      <c r="F52" s="203">
        <f t="shared" ref="F52:S52" si="90">F48+F50</f>
        <v>431000</v>
      </c>
      <c r="G52" s="203">
        <f t="shared" si="90"/>
        <v>489200</v>
      </c>
      <c r="H52" s="203">
        <f t="shared" ref="H52:R52" si="91">H48+H50</f>
        <v>547400</v>
      </c>
      <c r="I52" s="203">
        <f t="shared" si="91"/>
        <v>605600</v>
      </c>
      <c r="J52" s="203">
        <f t="shared" si="91"/>
        <v>663800</v>
      </c>
      <c r="K52" s="203">
        <f t="shared" si="91"/>
        <v>722000</v>
      </c>
      <c r="L52" s="203">
        <f t="shared" si="91"/>
        <v>780200</v>
      </c>
      <c r="M52" s="203">
        <f t="shared" si="91"/>
        <v>840200</v>
      </c>
      <c r="N52" s="203">
        <f t="shared" si="91"/>
        <v>900200</v>
      </c>
      <c r="O52" s="203">
        <f t="shared" si="91"/>
        <v>960200</v>
      </c>
      <c r="P52" s="203">
        <f t="shared" si="91"/>
        <v>1020200</v>
      </c>
      <c r="Q52" s="203">
        <f t="shared" si="91"/>
        <v>1080200</v>
      </c>
      <c r="R52" s="203">
        <f t="shared" si="91"/>
        <v>1140200</v>
      </c>
      <c r="S52" s="203">
        <f t="shared" si="90"/>
        <v>1200200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139000</v>
      </c>
      <c r="X52" s="242">
        <f t="shared" si="89"/>
        <v>16835800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 x14ac:dyDescent="0.15">
      <c r="A53" s="278" t="s">
        <v>75</v>
      </c>
      <c r="B53" s="53">
        <f>B49+B51</f>
        <v>117600</v>
      </c>
      <c r="C53" s="53">
        <f t="shared" ref="C53:X53" si="92">C49+C51</f>
        <v>117600</v>
      </c>
      <c r="D53" s="53">
        <f t="shared" si="92"/>
        <v>1000</v>
      </c>
      <c r="E53" s="53">
        <f t="shared" si="92"/>
        <v>249700</v>
      </c>
      <c r="F53" s="53">
        <f t="shared" ref="F53:S53" si="93">F49+F51</f>
        <v>286500</v>
      </c>
      <c r="G53" s="53">
        <f t="shared" si="93"/>
        <v>325300</v>
      </c>
      <c r="H53" s="53">
        <f t="shared" ref="H53:R53" si="94">H49+H51</f>
        <v>364100</v>
      </c>
      <c r="I53" s="53">
        <f t="shared" si="94"/>
        <v>402900</v>
      </c>
      <c r="J53" s="53">
        <f t="shared" si="94"/>
        <v>441700</v>
      </c>
      <c r="K53" s="53">
        <f t="shared" si="94"/>
        <v>480500</v>
      </c>
      <c r="L53" s="53">
        <f t="shared" si="94"/>
        <v>519300</v>
      </c>
      <c r="M53" s="53">
        <f t="shared" si="94"/>
        <v>559300</v>
      </c>
      <c r="N53" s="53">
        <f t="shared" si="94"/>
        <v>599300</v>
      </c>
      <c r="O53" s="53">
        <f t="shared" si="94"/>
        <v>639300</v>
      </c>
      <c r="P53" s="53">
        <f t="shared" si="94"/>
        <v>679300</v>
      </c>
      <c r="Q53" s="53">
        <f t="shared" si="94"/>
        <v>719300</v>
      </c>
      <c r="R53" s="53">
        <f t="shared" si="94"/>
        <v>759300</v>
      </c>
      <c r="S53" s="53">
        <f t="shared" si="93"/>
        <v>799300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91800</v>
      </c>
      <c r="X53" s="243">
        <f t="shared" si="92"/>
        <v>11222800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 x14ac:dyDescent="0.2">
      <c r="A54" s="279" t="s">
        <v>78</v>
      </c>
      <c r="B54" s="204">
        <f>SUM(B52:B53)</f>
        <v>295500</v>
      </c>
      <c r="C54" s="204">
        <f t="shared" ref="C54:X54" si="95">SUM(C52:C53)</f>
        <v>295500</v>
      </c>
      <c r="D54" s="204">
        <f t="shared" si="95"/>
        <v>4000</v>
      </c>
      <c r="E54" s="205">
        <f>SUM(E52:E53)</f>
        <v>625500</v>
      </c>
      <c r="F54" s="204">
        <f t="shared" ref="F54:S54" si="96">SUM(F52:F53)</f>
        <v>717500</v>
      </c>
      <c r="G54" s="204">
        <f t="shared" si="96"/>
        <v>814500</v>
      </c>
      <c r="H54" s="204">
        <f t="shared" ref="H54:R54" si="97">SUM(H52:H53)</f>
        <v>911500</v>
      </c>
      <c r="I54" s="204">
        <f t="shared" si="97"/>
        <v>1008500</v>
      </c>
      <c r="J54" s="204">
        <f t="shared" si="97"/>
        <v>1105500</v>
      </c>
      <c r="K54" s="204">
        <f t="shared" si="97"/>
        <v>1202500</v>
      </c>
      <c r="L54" s="204">
        <f t="shared" si="97"/>
        <v>1299500</v>
      </c>
      <c r="M54" s="204">
        <f t="shared" si="97"/>
        <v>1399500</v>
      </c>
      <c r="N54" s="204">
        <f t="shared" si="97"/>
        <v>1499500</v>
      </c>
      <c r="O54" s="204">
        <f t="shared" si="97"/>
        <v>1599500</v>
      </c>
      <c r="P54" s="204">
        <f t="shared" si="97"/>
        <v>1699500</v>
      </c>
      <c r="Q54" s="204">
        <f t="shared" si="97"/>
        <v>1799500</v>
      </c>
      <c r="R54" s="204">
        <f t="shared" si="97"/>
        <v>1899500</v>
      </c>
      <c r="S54" s="204">
        <f t="shared" si="96"/>
        <v>1999500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230800</v>
      </c>
      <c r="X54" s="244">
        <f t="shared" si="95"/>
        <v>28058600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 x14ac:dyDescent="0.2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>
        <f t="shared" si="98"/>
        <v>0.22486003430531737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 x14ac:dyDescent="0.2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 x14ac:dyDescent="0.15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7000000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 x14ac:dyDescent="0.15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1900000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 x14ac:dyDescent="0.15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5100000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 x14ac:dyDescent="0.15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 x14ac:dyDescent="0.2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1050000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 x14ac:dyDescent="0.15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 x14ac:dyDescent="0.15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 x14ac:dyDescent="0.15">
      <c r="A64" s="282" t="s">
        <v>24</v>
      </c>
      <c r="B64" s="50">
        <f t="shared" ref="B64:S64" si="112">IF($Y$5&gt;0,$Y$5*$AF$34,0)+IF($Y$6&gt;0,$Y$6*$AF$35)+IF($Y$7&gt;0,$Y$7*$AF$34,0)</f>
        <v>1010000</v>
      </c>
      <c r="C64" s="51">
        <f t="shared" si="112"/>
        <v>1010000</v>
      </c>
      <c r="D64" s="6">
        <f t="shared" si="112"/>
        <v>1010000</v>
      </c>
      <c r="E64" s="52">
        <f t="shared" si="112"/>
        <v>1010000</v>
      </c>
      <c r="F64" s="6">
        <f t="shared" si="112"/>
        <v>1010000</v>
      </c>
      <c r="G64" s="6">
        <f t="shared" si="112"/>
        <v>1010000</v>
      </c>
      <c r="H64" s="6">
        <f t="shared" si="112"/>
        <v>1010000</v>
      </c>
      <c r="I64" s="6">
        <f t="shared" si="112"/>
        <v>1010000</v>
      </c>
      <c r="J64" s="6">
        <f t="shared" si="112"/>
        <v>1010000</v>
      </c>
      <c r="K64" s="6">
        <f t="shared" si="112"/>
        <v>1010000</v>
      </c>
      <c r="L64" s="6">
        <f t="shared" si="112"/>
        <v>1010000</v>
      </c>
      <c r="M64" s="6">
        <f t="shared" si="112"/>
        <v>1010000</v>
      </c>
      <c r="N64" s="6">
        <f t="shared" si="112"/>
        <v>1010000</v>
      </c>
      <c r="O64" s="6">
        <f t="shared" si="112"/>
        <v>1010000</v>
      </c>
      <c r="P64" s="6">
        <f t="shared" si="112"/>
        <v>1010000</v>
      </c>
      <c r="Q64" s="6">
        <f t="shared" si="112"/>
        <v>1010000</v>
      </c>
      <c r="R64" s="6">
        <f t="shared" si="112"/>
        <v>1010000</v>
      </c>
      <c r="S64" s="6">
        <f t="shared" si="112"/>
        <v>1010000</v>
      </c>
      <c r="T64" s="6"/>
      <c r="U64" s="6">
        <f>IF($Y$5&gt;0,$Y$5*$AF$34,0)+IF($Y$6&gt;0,$Y$6*$AF$35)+IF($Y$7&gt;0,$Y$7*$AF$34,0)</f>
        <v>1010000</v>
      </c>
      <c r="V64" s="6">
        <f>IF($Y$5&gt;0,$Y$5*$AF$34,0)+IF($Y$6&gt;0,$Y$6*$AF$35)+IF($Y$7&gt;0,$Y$7*$AF$34,0)</f>
        <v>1010000</v>
      </c>
      <c r="W64" s="72">
        <f>IF($Y$5&gt;0,$Y$5*$AF$34,0)+IF($Y$6&gt;0,$Y$6*$AF$35)+IF($Y$7&gt;0,$Y$7*$AF$34,0)</f>
        <v>1010000</v>
      </c>
      <c r="X64" s="223">
        <f>IF($Y$5&gt;0,$Y$5*$AF$34,0)+IF($Y$6&gt;0,$Y$6*$AF$35)+IF($Y$7&gt;0,$Y$7*$AF$34,0)</f>
        <v>1010000</v>
      </c>
    </row>
    <row r="65" spans="1:32" ht="15" customHeight="1" x14ac:dyDescent="0.15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 x14ac:dyDescent="0.15">
      <c r="A66" s="282" t="s">
        <v>26</v>
      </c>
      <c r="B66" s="50">
        <f>SUM(B60:B65)</f>
        <v>2440000</v>
      </c>
      <c r="C66" s="51">
        <f>SUM(C60:C65)+D91</f>
        <v>2440000</v>
      </c>
      <c r="D66" s="6">
        <f t="shared" ref="D66:X66" si="114">SUM(D60:D65)</f>
        <v>1390000</v>
      </c>
      <c r="E66" s="52">
        <f>SUM(E60:E65)</f>
        <v>2800000</v>
      </c>
      <c r="F66" s="6">
        <f t="shared" ref="F66:S66" si="115">SUM(F60:F65)</f>
        <v>2830000</v>
      </c>
      <c r="G66" s="6">
        <f t="shared" si="115"/>
        <v>2860000</v>
      </c>
      <c r="H66" s="6">
        <f t="shared" ref="H66:R66" si="116">SUM(H60:H65)</f>
        <v>2890000</v>
      </c>
      <c r="I66" s="6">
        <f t="shared" si="116"/>
        <v>2920000</v>
      </c>
      <c r="J66" s="6">
        <f t="shared" si="116"/>
        <v>2950000</v>
      </c>
      <c r="K66" s="6">
        <f t="shared" si="116"/>
        <v>2980000</v>
      </c>
      <c r="L66" s="6">
        <f t="shared" si="116"/>
        <v>3010000</v>
      </c>
      <c r="M66" s="6">
        <f t="shared" si="116"/>
        <v>3010000</v>
      </c>
      <c r="N66" s="6">
        <f t="shared" si="116"/>
        <v>3010000</v>
      </c>
      <c r="O66" s="6">
        <f t="shared" si="116"/>
        <v>3010000</v>
      </c>
      <c r="P66" s="6">
        <f t="shared" si="116"/>
        <v>3010000</v>
      </c>
      <c r="Q66" s="6">
        <f t="shared" si="116"/>
        <v>3010000</v>
      </c>
      <c r="R66" s="6">
        <f t="shared" si="116"/>
        <v>3010000</v>
      </c>
      <c r="S66" s="6">
        <f t="shared" si="115"/>
        <v>3010000</v>
      </c>
      <c r="T66" s="6"/>
      <c r="U66" s="6">
        <f t="shared" si="114"/>
        <v>1390000</v>
      </c>
      <c r="V66" s="6">
        <f t="shared" si="114"/>
        <v>1390000</v>
      </c>
      <c r="W66" s="72">
        <f t="shared" si="114"/>
        <v>2440000</v>
      </c>
      <c r="X66" s="223">
        <f t="shared" si="114"/>
        <v>3010000</v>
      </c>
    </row>
    <row r="67" spans="1:32" ht="15" customHeight="1" x14ac:dyDescent="0.15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7453.3</v>
      </c>
      <c r="X67" s="248"/>
    </row>
    <row r="68" spans="1:32" s="209" customFormat="1" ht="15" customHeight="1" x14ac:dyDescent="0.15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73000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 x14ac:dyDescent="0.15">
      <c r="A69" s="282" t="s">
        <v>27</v>
      </c>
      <c r="B69" s="50">
        <f t="shared" ref="B69:X69" si="121">ROUNDDOWN(IF(B59-B66&lt;0,0,B59-B66),-3)</f>
        <v>2660000</v>
      </c>
      <c r="C69" s="51">
        <f t="shared" si="121"/>
        <v>2660000</v>
      </c>
      <c r="D69" s="53">
        <f t="shared" si="121"/>
        <v>0</v>
      </c>
      <c r="E69" s="54">
        <f>ROUNDDOWN(IF(E59-E66&lt;0,0,E59-E66),-3)</f>
        <v>5950000</v>
      </c>
      <c r="F69" s="53">
        <f t="shared" ref="F69:S69" si="122">ROUNDDOWN(IF(F59-F66&lt;0,0,F59-F66),-3)</f>
        <v>6870000</v>
      </c>
      <c r="G69" s="53">
        <f t="shared" si="122"/>
        <v>7840000</v>
      </c>
      <c r="H69" s="53">
        <f t="shared" ref="H69:R69" si="123">ROUNDDOWN(IF(H59-H66&lt;0,0,H59-H66),-3)</f>
        <v>8810000</v>
      </c>
      <c r="I69" s="53">
        <f t="shared" si="123"/>
        <v>9780000</v>
      </c>
      <c r="J69" s="53">
        <f t="shared" si="123"/>
        <v>10750000</v>
      </c>
      <c r="K69" s="53">
        <f t="shared" si="123"/>
        <v>11720000</v>
      </c>
      <c r="L69" s="53">
        <f t="shared" si="123"/>
        <v>12690000</v>
      </c>
      <c r="M69" s="53">
        <f t="shared" si="123"/>
        <v>13690000</v>
      </c>
      <c r="N69" s="53">
        <f t="shared" si="123"/>
        <v>14690000</v>
      </c>
      <c r="O69" s="53">
        <f t="shared" si="123"/>
        <v>15690000</v>
      </c>
      <c r="P69" s="53">
        <f t="shared" si="123"/>
        <v>16690000</v>
      </c>
      <c r="Q69" s="53">
        <f t="shared" si="123"/>
        <v>17690000</v>
      </c>
      <c r="R69" s="53">
        <f t="shared" si="123"/>
        <v>18690000</v>
      </c>
      <c r="S69" s="53">
        <f t="shared" si="122"/>
        <v>19690000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2660000</v>
      </c>
      <c r="X69" s="287">
        <f t="shared" si="121"/>
        <v>294690000</v>
      </c>
    </row>
    <row r="70" spans="1:32" ht="15" customHeight="1" x14ac:dyDescent="0.15">
      <c r="A70" s="285" t="s">
        <v>88</v>
      </c>
      <c r="B70" s="150"/>
      <c r="C70" s="139"/>
      <c r="D70" s="139"/>
      <c r="E70" s="211">
        <f>ROUNDDOWN(E69-E68,-3)</f>
        <v>5950000</v>
      </c>
      <c r="F70" s="255">
        <f t="shared" ref="F70:S70" si="124">ROUNDDOWN(F69-F68,-3)</f>
        <v>6870000</v>
      </c>
      <c r="G70" s="255">
        <f t="shared" si="124"/>
        <v>7840000</v>
      </c>
      <c r="H70" s="255">
        <f t="shared" ref="H70:R70" si="125">ROUNDDOWN(H69-H68,-3)</f>
        <v>8810000</v>
      </c>
      <c r="I70" s="255">
        <f t="shared" si="125"/>
        <v>9780000</v>
      </c>
      <c r="J70" s="255">
        <f t="shared" si="125"/>
        <v>10750000</v>
      </c>
      <c r="K70" s="255">
        <f t="shared" si="125"/>
        <v>11720000</v>
      </c>
      <c r="L70" s="255">
        <f t="shared" si="125"/>
        <v>12690000</v>
      </c>
      <c r="M70" s="255">
        <f t="shared" si="125"/>
        <v>13690000</v>
      </c>
      <c r="N70" s="255">
        <f t="shared" si="125"/>
        <v>14690000</v>
      </c>
      <c r="O70" s="255">
        <f t="shared" si="125"/>
        <v>15690000</v>
      </c>
      <c r="P70" s="255">
        <f t="shared" si="125"/>
        <v>16690000</v>
      </c>
      <c r="Q70" s="255">
        <f t="shared" si="125"/>
        <v>17690000</v>
      </c>
      <c r="R70" s="255">
        <f t="shared" si="125"/>
        <v>18690000</v>
      </c>
      <c r="S70" s="255">
        <f t="shared" si="124"/>
        <v>19690000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2587000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 x14ac:dyDescent="0.15">
      <c r="A71" s="282" t="s">
        <v>38</v>
      </c>
      <c r="B71" s="50">
        <f>ROUNDDOWN(B69*VLOOKUP(B69,$AE$38:$AF$44,2)-VLOOKUP(B69,$AE$48:$AF$54,2),-2)</f>
        <v>172000</v>
      </c>
      <c r="C71" s="50">
        <f>ROUNDDOWN(C69*VLOOKUP(C69,$AE$38:$AF$44,2)-VLOOKUP(C69,$AE$48:$AF$54,2),-2)</f>
        <v>172000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778512</v>
      </c>
      <c r="F71" s="256">
        <f t="shared" si="127"/>
        <v>966376</v>
      </c>
      <c r="G71" s="256">
        <f t="shared" si="127"/>
        <v>1191711</v>
      </c>
      <c r="H71" s="256">
        <f t="shared" si="127"/>
        <v>1419496</v>
      </c>
      <c r="I71" s="256">
        <f t="shared" si="127"/>
        <v>1726919</v>
      </c>
      <c r="J71" s="256">
        <f t="shared" si="127"/>
        <v>2053741</v>
      </c>
      <c r="K71" s="256">
        <f t="shared" si="127"/>
        <v>2380563</v>
      </c>
      <c r="L71" s="256">
        <f t="shared" si="127"/>
        <v>2707385</v>
      </c>
      <c r="M71" s="256">
        <f t="shared" si="127"/>
        <v>3044315</v>
      </c>
      <c r="N71" s="256">
        <f t="shared" si="127"/>
        <v>3381245</v>
      </c>
      <c r="O71" s="256">
        <f t="shared" si="127"/>
        <v>3718175</v>
      </c>
      <c r="P71" s="256">
        <f t="shared" si="127"/>
        <v>4055105</v>
      </c>
      <c r="Q71" s="256">
        <f t="shared" si="127"/>
        <v>4392035</v>
      </c>
      <c r="R71" s="256">
        <f t="shared" si="127"/>
        <v>4778280</v>
      </c>
      <c r="S71" s="256">
        <f t="shared" si="127"/>
        <v>5186680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172038</v>
      </c>
      <c r="X71" s="223">
        <f>ROUNDDOWN(X69*VLOOKUP(X69,$AE$38:$AF$44,2)-VLOOKUP(X69,$AE$48:$AF$54,2),-2)</f>
        <v>117496600</v>
      </c>
    </row>
    <row r="72" spans="1:32" ht="15" customHeight="1" x14ac:dyDescent="0.15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 x14ac:dyDescent="0.15">
      <c r="A73" s="282" t="s">
        <v>38</v>
      </c>
      <c r="B73" s="50">
        <f>B71-B72</f>
        <v>172000</v>
      </c>
      <c r="C73" s="51">
        <f>C71-C72</f>
        <v>172000</v>
      </c>
      <c r="D73" s="6">
        <f>D71-D72</f>
        <v>0</v>
      </c>
      <c r="E73" s="52">
        <f>E71-E72</f>
        <v>778512</v>
      </c>
      <c r="F73" s="6">
        <f t="shared" ref="F73:S73" si="128">F71-F72</f>
        <v>966376</v>
      </c>
      <c r="G73" s="6">
        <f t="shared" si="128"/>
        <v>1191711</v>
      </c>
      <c r="H73" s="6">
        <f t="shared" ref="H73:R73" si="129">H71-H72</f>
        <v>1419496</v>
      </c>
      <c r="I73" s="6">
        <f t="shared" si="129"/>
        <v>1726919</v>
      </c>
      <c r="J73" s="6">
        <f t="shared" si="129"/>
        <v>2053741</v>
      </c>
      <c r="K73" s="6">
        <f t="shared" si="129"/>
        <v>2380563</v>
      </c>
      <c r="L73" s="6">
        <f t="shared" si="129"/>
        <v>2707385</v>
      </c>
      <c r="M73" s="6">
        <f t="shared" si="129"/>
        <v>3044315</v>
      </c>
      <c r="N73" s="6">
        <f t="shared" si="129"/>
        <v>3381245</v>
      </c>
      <c r="O73" s="6">
        <f t="shared" si="129"/>
        <v>3718175</v>
      </c>
      <c r="P73" s="6">
        <f t="shared" si="129"/>
        <v>4055105</v>
      </c>
      <c r="Q73" s="6">
        <f t="shared" si="129"/>
        <v>4392035</v>
      </c>
      <c r="R73" s="6">
        <f t="shared" si="129"/>
        <v>4778280</v>
      </c>
      <c r="S73" s="6">
        <f t="shared" si="128"/>
        <v>5186680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172038</v>
      </c>
      <c r="X73" s="223">
        <f t="shared" si="130"/>
        <v>117496600</v>
      </c>
    </row>
    <row r="74" spans="1:32" ht="24" customHeight="1" x14ac:dyDescent="0.15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778512</v>
      </c>
      <c r="F74" s="256">
        <f t="shared" si="131"/>
        <v>966376</v>
      </c>
      <c r="G74" s="256">
        <f t="shared" si="131"/>
        <v>1191711</v>
      </c>
      <c r="H74" s="256">
        <f t="shared" si="131"/>
        <v>1419496</v>
      </c>
      <c r="I74" s="256">
        <f t="shared" si="131"/>
        <v>1726919</v>
      </c>
      <c r="J74" s="256">
        <f t="shared" si="131"/>
        <v>2053741</v>
      </c>
      <c r="K74" s="256">
        <f t="shared" si="131"/>
        <v>2380563</v>
      </c>
      <c r="L74" s="256">
        <f t="shared" si="131"/>
        <v>2707385</v>
      </c>
      <c r="M74" s="256">
        <f t="shared" si="131"/>
        <v>3044315</v>
      </c>
      <c r="N74" s="256">
        <f t="shared" si="131"/>
        <v>3381245</v>
      </c>
      <c r="O74" s="256">
        <f t="shared" si="131"/>
        <v>3718175</v>
      </c>
      <c r="P74" s="256">
        <f t="shared" si="131"/>
        <v>4055105</v>
      </c>
      <c r="Q74" s="256">
        <f t="shared" si="131"/>
        <v>4392035</v>
      </c>
      <c r="R74" s="256">
        <f t="shared" si="131"/>
        <v>4778280</v>
      </c>
      <c r="S74" s="256">
        <f t="shared" si="131"/>
        <v>5186680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164585</v>
      </c>
      <c r="X74" s="248"/>
    </row>
    <row r="75" spans="1:32" ht="24" customHeight="1" thickBot="1" x14ac:dyDescent="0.2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 x14ac:dyDescent="0.2">
      <c r="A76" s="153" t="s">
        <v>82</v>
      </c>
      <c r="B76" s="154">
        <f>B73+B74</f>
        <v>172000</v>
      </c>
      <c r="C76" s="154">
        <f>C73+C74</f>
        <v>172000</v>
      </c>
      <c r="D76" s="155">
        <f>D73</f>
        <v>0</v>
      </c>
      <c r="E76" s="156">
        <f>E73</f>
        <v>778512</v>
      </c>
      <c r="F76" s="155">
        <f t="shared" ref="F76:S76" si="132">F73</f>
        <v>966376</v>
      </c>
      <c r="G76" s="155">
        <f t="shared" si="132"/>
        <v>1191711</v>
      </c>
      <c r="H76" s="155">
        <f t="shared" ref="H76:R76" si="133">H73</f>
        <v>1419496</v>
      </c>
      <c r="I76" s="155">
        <f t="shared" si="133"/>
        <v>1726919</v>
      </c>
      <c r="J76" s="155">
        <f t="shared" si="133"/>
        <v>2053741</v>
      </c>
      <c r="K76" s="155">
        <f t="shared" si="133"/>
        <v>2380563</v>
      </c>
      <c r="L76" s="155">
        <f t="shared" si="133"/>
        <v>2707385</v>
      </c>
      <c r="M76" s="155">
        <f t="shared" si="133"/>
        <v>3044315</v>
      </c>
      <c r="N76" s="155">
        <f t="shared" si="133"/>
        <v>3381245</v>
      </c>
      <c r="O76" s="155">
        <f t="shared" si="133"/>
        <v>3718175</v>
      </c>
      <c r="P76" s="155">
        <f t="shared" si="133"/>
        <v>4055105</v>
      </c>
      <c r="Q76" s="155">
        <f t="shared" si="133"/>
        <v>4392035</v>
      </c>
      <c r="R76" s="155">
        <f t="shared" si="133"/>
        <v>4778280</v>
      </c>
      <c r="S76" s="155">
        <f t="shared" si="132"/>
        <v>5186680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172038</v>
      </c>
      <c r="X76" s="249">
        <f t="shared" si="134"/>
        <v>117496600</v>
      </c>
    </row>
    <row r="77" spans="1:32" ht="24" customHeight="1" x14ac:dyDescent="0.15">
      <c r="A77" s="158" t="s">
        <v>89</v>
      </c>
      <c r="B77" s="150"/>
      <c r="C77" s="139"/>
      <c r="D77" s="139"/>
      <c r="E77" s="151">
        <f>E74</f>
        <v>778512</v>
      </c>
      <c r="F77" s="139">
        <f t="shared" ref="F77:S77" si="135">F74</f>
        <v>966376</v>
      </c>
      <c r="G77" s="139">
        <f t="shared" si="135"/>
        <v>1191711</v>
      </c>
      <c r="H77" s="139">
        <f t="shared" ref="H77:R77" si="136">H74</f>
        <v>1419496</v>
      </c>
      <c r="I77" s="139">
        <f t="shared" si="136"/>
        <v>1726919</v>
      </c>
      <c r="J77" s="139">
        <f t="shared" si="136"/>
        <v>2053741</v>
      </c>
      <c r="K77" s="139">
        <f t="shared" si="136"/>
        <v>2380563</v>
      </c>
      <c r="L77" s="139">
        <f t="shared" si="136"/>
        <v>2707385</v>
      </c>
      <c r="M77" s="139">
        <f t="shared" si="136"/>
        <v>3044315</v>
      </c>
      <c r="N77" s="139">
        <f t="shared" si="136"/>
        <v>3381245</v>
      </c>
      <c r="O77" s="139">
        <f t="shared" si="136"/>
        <v>3718175</v>
      </c>
      <c r="P77" s="139">
        <f t="shared" si="136"/>
        <v>4055105</v>
      </c>
      <c r="Q77" s="139">
        <f t="shared" si="136"/>
        <v>4392035</v>
      </c>
      <c r="R77" s="139">
        <f t="shared" si="136"/>
        <v>4778280</v>
      </c>
      <c r="S77" s="139">
        <f t="shared" si="135"/>
        <v>5186680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164585</v>
      </c>
      <c r="X77" s="248"/>
      <c r="Y77" s="6"/>
    </row>
    <row r="78" spans="1:32" ht="24" customHeight="1" thickBot="1" x14ac:dyDescent="0.2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 x14ac:dyDescent="0.15">
      <c r="A79" s="160" t="s">
        <v>41</v>
      </c>
      <c r="B79" s="161">
        <f>B76+B38</f>
        <v>463500</v>
      </c>
      <c r="C79" s="162">
        <f>C76+C55-C50-C51</f>
        <v>168000</v>
      </c>
      <c r="D79" s="163">
        <f t="shared" ref="D79:X79" si="137">D76+D38</f>
        <v>0</v>
      </c>
      <c r="E79" s="164">
        <f t="shared" si="137"/>
        <v>1399012</v>
      </c>
      <c r="F79" s="163">
        <f t="shared" ref="F79:S79" si="138">F76+F38</f>
        <v>1678876</v>
      </c>
      <c r="G79" s="163">
        <f t="shared" si="138"/>
        <v>2001211</v>
      </c>
      <c r="H79" s="163">
        <f t="shared" ref="H79:R79" si="139">H76+H38</f>
        <v>2325996</v>
      </c>
      <c r="I79" s="163">
        <f t="shared" si="139"/>
        <v>2730419</v>
      </c>
      <c r="J79" s="163">
        <f t="shared" si="139"/>
        <v>3154241</v>
      </c>
      <c r="K79" s="163">
        <f t="shared" si="139"/>
        <v>3578063</v>
      </c>
      <c r="L79" s="163">
        <f t="shared" si="139"/>
        <v>4001885</v>
      </c>
      <c r="M79" s="163">
        <f t="shared" si="139"/>
        <v>4438815</v>
      </c>
      <c r="N79" s="163">
        <f t="shared" si="139"/>
        <v>4875745</v>
      </c>
      <c r="O79" s="163">
        <f t="shared" si="139"/>
        <v>5312675</v>
      </c>
      <c r="P79" s="163">
        <f t="shared" si="139"/>
        <v>5749605</v>
      </c>
      <c r="Q79" s="163">
        <f t="shared" si="139"/>
        <v>6186535</v>
      </c>
      <c r="R79" s="163">
        <f t="shared" si="139"/>
        <v>6672780</v>
      </c>
      <c r="S79" s="163">
        <f t="shared" si="138"/>
        <v>7181180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463538</v>
      </c>
      <c r="X79" s="250">
        <f t="shared" si="137"/>
        <v>145551100</v>
      </c>
      <c r="Y79" s="6"/>
      <c r="Z79" s="6"/>
      <c r="AA79" s="6"/>
      <c r="AB79" s="6"/>
    </row>
    <row r="80" spans="1:32" ht="19.5" customHeight="1" thickBot="1" x14ac:dyDescent="0.2">
      <c r="A80" s="166" t="s">
        <v>42</v>
      </c>
      <c r="B80" s="116">
        <f>B76+B54</f>
        <v>467500</v>
      </c>
      <c r="C80" s="167">
        <f>C76+C55</f>
        <v>172000</v>
      </c>
      <c r="D80" s="168">
        <f t="shared" ref="D80:X80" si="140">D76+D54</f>
        <v>4000</v>
      </c>
      <c r="E80" s="169">
        <f t="shared" si="140"/>
        <v>1404012</v>
      </c>
      <c r="F80" s="168">
        <f t="shared" ref="F80:S80" si="141">F76+F54</f>
        <v>1683876</v>
      </c>
      <c r="G80" s="168">
        <f t="shared" si="141"/>
        <v>2006211</v>
      </c>
      <c r="H80" s="168">
        <f t="shared" ref="H80:R80" si="142">H76+H54</f>
        <v>2330996</v>
      </c>
      <c r="I80" s="168">
        <f t="shared" si="142"/>
        <v>2735419</v>
      </c>
      <c r="J80" s="168">
        <f t="shared" si="142"/>
        <v>3159241</v>
      </c>
      <c r="K80" s="168">
        <f t="shared" si="142"/>
        <v>3583063</v>
      </c>
      <c r="L80" s="168">
        <f t="shared" si="142"/>
        <v>4006885</v>
      </c>
      <c r="M80" s="168">
        <f t="shared" si="142"/>
        <v>4443815</v>
      </c>
      <c r="N80" s="168">
        <f t="shared" si="142"/>
        <v>4880745</v>
      </c>
      <c r="O80" s="168">
        <f t="shared" si="142"/>
        <v>5317675</v>
      </c>
      <c r="P80" s="168">
        <f t="shared" si="142"/>
        <v>5754605</v>
      </c>
      <c r="Q80" s="168">
        <f t="shared" si="142"/>
        <v>6191535</v>
      </c>
      <c r="R80" s="168">
        <f t="shared" si="142"/>
        <v>6677780</v>
      </c>
      <c r="S80" s="168">
        <f t="shared" si="141"/>
        <v>7186180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402838</v>
      </c>
      <c r="X80" s="251">
        <f t="shared" si="140"/>
        <v>145555200</v>
      </c>
      <c r="Y80" s="6"/>
      <c r="Z80" s="6"/>
      <c r="AA80" s="6"/>
      <c r="AB80" s="6"/>
    </row>
    <row r="81" spans="1:28" ht="19.5" customHeight="1" x14ac:dyDescent="0.15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 x14ac:dyDescent="0.15">
      <c r="A82" s="171" t="s">
        <v>51</v>
      </c>
      <c r="B82" s="140">
        <f t="shared" ref="B82:X82" si="143">B9-B80</f>
        <v>6532500</v>
      </c>
      <c r="C82" s="140">
        <f t="shared" si="143"/>
        <v>6828000</v>
      </c>
      <c r="D82" s="1">
        <f t="shared" si="143"/>
        <v>-4000</v>
      </c>
      <c r="E82" s="52">
        <f t="shared" si="143"/>
        <v>9595988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6597162</v>
      </c>
      <c r="X82" s="246">
        <f t="shared" si="143"/>
        <v>154444800</v>
      </c>
      <c r="Y82" s="6"/>
      <c r="Z82" s="6"/>
      <c r="AA82" s="6"/>
      <c r="AB82" s="6"/>
    </row>
    <row r="83" spans="1:28" ht="19.5" customHeight="1" x14ac:dyDescent="0.15">
      <c r="A83" s="171" t="s">
        <v>52</v>
      </c>
      <c r="B83" s="140">
        <f t="shared" ref="B83:X83" si="144">B82-B17</f>
        <v>5482500</v>
      </c>
      <c r="C83" s="140">
        <f t="shared" si="144"/>
        <v>5778000</v>
      </c>
      <c r="D83" s="1">
        <f t="shared" si="144"/>
        <v>-4000</v>
      </c>
      <c r="E83" s="52">
        <f t="shared" si="144"/>
        <v>8185988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5547162</v>
      </c>
      <c r="X83" s="292">
        <f t="shared" si="144"/>
        <v>152824800</v>
      </c>
      <c r="Y83" s="6"/>
      <c r="Z83" s="6"/>
      <c r="AA83" s="6"/>
      <c r="AB83" s="6"/>
    </row>
    <row r="84" spans="1:28" ht="19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 x14ac:dyDescent="0.15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 x14ac:dyDescent="0.15">
      <c r="A86" s="7" t="s">
        <v>79</v>
      </c>
      <c r="B86" s="7"/>
      <c r="C86" s="7"/>
      <c r="D86" s="7"/>
      <c r="E86" s="7">
        <f t="shared" ref="E86:W86" si="145">E47</f>
        <v>180355.84938200633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75066.80035092117</v>
      </c>
      <c r="X86" s="6"/>
      <c r="Y86" s="6"/>
      <c r="Z86" s="6"/>
      <c r="AA86" s="6"/>
      <c r="AB86" s="6"/>
    </row>
    <row r="87" spans="1:28" ht="15" customHeight="1" x14ac:dyDescent="0.15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15">
      <c r="A88" s="7" t="s">
        <v>85</v>
      </c>
      <c r="B88" s="8"/>
      <c r="C88" s="8"/>
      <c r="D88" s="7"/>
      <c r="E88" s="220">
        <f>(E86-E87)*VLOOKUP(E70,$AE$38:$AF$45,2)</f>
        <v>36420.264443805689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7460.1203158290509</v>
      </c>
      <c r="X88" s="6"/>
      <c r="Z88" s="6"/>
      <c r="AA88" s="6"/>
      <c r="AB88" s="6"/>
    </row>
    <row r="89" spans="1:28" ht="15" customHeight="1" x14ac:dyDescent="0.15">
      <c r="A89" s="7" t="s">
        <v>84</v>
      </c>
      <c r="B89" s="301"/>
      <c r="C89" s="8"/>
      <c r="D89" s="7"/>
      <c r="E89" s="7">
        <f>(E86-E87)*0.1</f>
        <v>17835.584938200634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7306.6800350921176</v>
      </c>
      <c r="X89" s="6"/>
      <c r="Z89" s="6"/>
    </row>
    <row r="90" spans="1:28" ht="15" customHeight="1" x14ac:dyDescent="0.15">
      <c r="A90" s="7" t="s">
        <v>86</v>
      </c>
      <c r="B90" s="301"/>
      <c r="C90" s="8"/>
      <c r="D90" s="7"/>
      <c r="E90" s="7">
        <f>(E86-E87)*E46</f>
        <v>124100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58300.000000000007</v>
      </c>
      <c r="X90" s="6"/>
    </row>
    <row r="91" spans="1:28" ht="15" customHeight="1" x14ac:dyDescent="0.15">
      <c r="A91" s="7" t="s">
        <v>91</v>
      </c>
      <c r="B91" s="311"/>
      <c r="C91" s="311"/>
      <c r="D91" s="7"/>
      <c r="E91" s="7">
        <f>SUM(E87:E90)</f>
        <v>180355.84938200633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75066.80035092117</v>
      </c>
      <c r="X91" s="6"/>
    </row>
    <row r="92" spans="1:28" ht="15" customHeight="1" x14ac:dyDescent="0.15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20" zoomScaleNormal="120" zoomScaleSheetLayoutView="100" workbookViewId="0"/>
  </sheetViews>
  <sheetFormatPr defaultColWidth="8.875" defaultRowHeight="13.5" x14ac:dyDescent="0.1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 x14ac:dyDescent="0.15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 x14ac:dyDescent="0.15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 x14ac:dyDescent="0.15">
      <c r="A3" s="183"/>
      <c r="B3" s="183"/>
      <c r="C3" s="183"/>
      <c r="D3" s="183"/>
      <c r="E3" s="183"/>
    </row>
    <row r="4" spans="1:9" ht="24" customHeight="1" x14ac:dyDescent="0.15">
      <c r="A4" s="195" t="s">
        <v>116</v>
      </c>
      <c r="B4" s="183"/>
      <c r="C4" s="183"/>
      <c r="D4" s="183"/>
      <c r="E4" s="183"/>
    </row>
    <row r="5" spans="1:9" x14ac:dyDescent="0.15">
      <c r="A5" s="183"/>
      <c r="B5" s="183"/>
      <c r="C5" s="183"/>
      <c r="D5" s="183"/>
      <c r="E5" s="183"/>
    </row>
    <row r="6" spans="1:9" ht="17.45" customHeight="1" x14ac:dyDescent="0.15">
      <c r="A6" s="175" t="s">
        <v>114</v>
      </c>
    </row>
    <row r="7" spans="1:9" ht="19.899999999999999" customHeight="1" x14ac:dyDescent="0.15">
      <c r="B7" s="318" t="s">
        <v>102</v>
      </c>
      <c r="C7" s="319"/>
      <c r="D7" s="199">
        <v>7000000</v>
      </c>
      <c r="E7" s="182" t="s">
        <v>103</v>
      </c>
    </row>
    <row r="8" spans="1:9" ht="17.45" customHeight="1" x14ac:dyDescent="0.15">
      <c r="B8" s="191" t="s">
        <v>112</v>
      </c>
      <c r="C8" s="180"/>
      <c r="D8" s="181"/>
      <c r="E8" s="180"/>
    </row>
    <row r="9" spans="1:9" ht="9" customHeight="1" x14ac:dyDescent="0.15">
      <c r="B9" s="180"/>
      <c r="C9" s="180"/>
      <c r="D9" s="181"/>
      <c r="E9" s="180"/>
    </row>
    <row r="10" spans="1:9" ht="17.45" customHeight="1" x14ac:dyDescent="0.15">
      <c r="A10" s="175" t="s">
        <v>104</v>
      </c>
    </row>
    <row r="11" spans="1:9" ht="19.899999999999999" customHeight="1" x14ac:dyDescent="0.15">
      <c r="B11" s="328" t="s">
        <v>118</v>
      </c>
      <c r="C11" s="329"/>
      <c r="D11" s="329"/>
      <c r="E11" s="330"/>
    </row>
    <row r="12" spans="1:9" ht="19.899999999999999" customHeight="1" x14ac:dyDescent="0.15">
      <c r="B12" s="326"/>
      <c r="C12" s="197" t="s">
        <v>119</v>
      </c>
      <c r="D12" s="200"/>
      <c r="E12" s="196" t="s">
        <v>4</v>
      </c>
    </row>
    <row r="13" spans="1:9" ht="19.899999999999999" customHeight="1" x14ac:dyDescent="0.15">
      <c r="B13" s="327"/>
      <c r="C13" s="198" t="s">
        <v>120</v>
      </c>
      <c r="D13" s="200">
        <v>1</v>
      </c>
      <c r="E13" s="196" t="s">
        <v>4</v>
      </c>
    </row>
    <row r="14" spans="1:9" ht="19.899999999999999" customHeight="1" x14ac:dyDescent="0.15">
      <c r="B14" s="328" t="s">
        <v>7</v>
      </c>
      <c r="C14" s="329"/>
      <c r="D14" s="329"/>
      <c r="E14" s="330"/>
    </row>
    <row r="15" spans="1:9" ht="19.899999999999999" customHeight="1" x14ac:dyDescent="0.15">
      <c r="B15" s="177"/>
      <c r="C15" s="176" t="s">
        <v>107</v>
      </c>
      <c r="D15" s="199"/>
      <c r="E15" s="182" t="s">
        <v>4</v>
      </c>
    </row>
    <row r="16" spans="1:9" ht="19.899999999999999" customHeight="1" x14ac:dyDescent="0.15">
      <c r="B16" s="177"/>
      <c r="C16" s="176" t="s">
        <v>108</v>
      </c>
      <c r="D16" s="199">
        <v>1</v>
      </c>
      <c r="E16" s="182" t="s">
        <v>4</v>
      </c>
    </row>
    <row r="17" spans="1:10" ht="19.899999999999999" customHeight="1" x14ac:dyDescent="0.15">
      <c r="B17" s="177"/>
      <c r="C17" s="176" t="s">
        <v>109</v>
      </c>
      <c r="D17" s="199">
        <v>1</v>
      </c>
      <c r="E17" s="182" t="s">
        <v>4</v>
      </c>
    </row>
    <row r="18" spans="1:10" ht="19.899999999999999" customHeight="1" x14ac:dyDescent="0.15">
      <c r="B18" s="178"/>
      <c r="C18" s="176" t="s">
        <v>100</v>
      </c>
      <c r="D18" s="199"/>
      <c r="E18" s="182" t="s">
        <v>4</v>
      </c>
    </row>
    <row r="19" spans="1:10" ht="12" customHeight="1" x14ac:dyDescent="0.15">
      <c r="B19" s="181"/>
      <c r="C19" s="181"/>
      <c r="D19" s="181"/>
      <c r="E19" s="180"/>
    </row>
    <row r="20" spans="1:10" ht="17.45" customHeight="1" x14ac:dyDescent="0.15">
      <c r="A20" s="175" t="s">
        <v>105</v>
      </c>
      <c r="E20" s="180"/>
    </row>
    <row r="21" spans="1:10" ht="23.45" customHeight="1" x14ac:dyDescent="0.15">
      <c r="B21" s="318" t="s">
        <v>101</v>
      </c>
      <c r="C21" s="319"/>
      <c r="D21" s="199">
        <v>75000</v>
      </c>
      <c r="E21" s="182" t="s">
        <v>103</v>
      </c>
    </row>
    <row r="22" spans="1:10" ht="17.45" customHeight="1" x14ac:dyDescent="0.15">
      <c r="B22" s="180"/>
      <c r="C22" s="180"/>
      <c r="D22" s="181"/>
      <c r="E22" s="180"/>
    </row>
    <row r="23" spans="1:10" ht="31.15" customHeight="1" x14ac:dyDescent="0.15">
      <c r="B23" s="180"/>
      <c r="C23" s="180"/>
      <c r="D23" s="181"/>
      <c r="E23" s="180"/>
    </row>
    <row r="24" spans="1:10" ht="17.45" customHeight="1" thickBot="1" x14ac:dyDescent="0.2">
      <c r="B24" s="180"/>
      <c r="C24" s="180"/>
      <c r="D24" s="181"/>
      <c r="E24" s="180"/>
    </row>
    <row r="25" spans="1:10" ht="45" customHeight="1" thickTop="1" thickBot="1" x14ac:dyDescent="0.2">
      <c r="B25" s="320" t="s">
        <v>106</v>
      </c>
      <c r="C25" s="321"/>
      <c r="D25" s="189">
        <f>計算欄!W44</f>
        <v>73000</v>
      </c>
      <c r="E25" s="190" t="s">
        <v>103</v>
      </c>
      <c r="F25" s="184"/>
      <c r="G25" s="184"/>
    </row>
    <row r="26" spans="1:10" ht="8.4499999999999993" customHeight="1" thickTop="1" x14ac:dyDescent="0.15">
      <c r="B26" s="184"/>
      <c r="C26" s="184"/>
      <c r="D26" s="184"/>
      <c r="E26" s="185"/>
      <c r="F26" s="184"/>
      <c r="G26" s="184"/>
    </row>
    <row r="27" spans="1:10" ht="28.15" customHeight="1" x14ac:dyDescent="0.15">
      <c r="B27" s="184"/>
      <c r="C27" s="192" t="s">
        <v>110</v>
      </c>
      <c r="D27" s="193">
        <f>D21-D25</f>
        <v>2000</v>
      </c>
      <c r="E27" s="194" t="s">
        <v>111</v>
      </c>
      <c r="F27" s="185" t="s">
        <v>113</v>
      </c>
      <c r="G27" s="184"/>
    </row>
    <row r="28" spans="1:10" ht="10.9" customHeight="1" x14ac:dyDescent="0.15">
      <c r="B28" s="184"/>
      <c r="C28" s="186"/>
      <c r="D28" s="184"/>
      <c r="E28" s="185"/>
      <c r="F28" s="184"/>
      <c r="G28" s="184"/>
    </row>
    <row r="29" spans="1:10" ht="28.15" customHeight="1" x14ac:dyDescent="0.15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2016-06-10T04:19:43Z</dcterms:modified>
</cp:coreProperties>
</file>